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OP KŽP_výzva 59\Galaxi, spol. s r.o\VO\SP\"/>
    </mc:Choice>
  </mc:AlternateContent>
  <bookViews>
    <workbookView xWindow="0" yWindow="0" windowWidth="17100" windowHeight="9345" activeTab="2"/>
  </bookViews>
  <sheets>
    <sheet name="Rekapitulácia stavby" sheetId="1" r:id="rId1"/>
    <sheet name="01 - Zateplenie objektu" sheetId="2" r:id="rId2"/>
    <sheet name="02 - Fotovoltaické panely" sheetId="3" r:id="rId3"/>
    <sheet name="03 - Úprava ústredného vy..." sheetId="4" r:id="rId4"/>
    <sheet name="04 - Stlačený vzduch" sheetId="5" r:id="rId5"/>
    <sheet name="05 - Vzduchotechnika" sheetId="6" r:id="rId6"/>
    <sheet name="06 - Svietidlá" sheetId="7" r:id="rId7"/>
    <sheet name="07 - Bleskozvod" sheetId="8" r:id="rId8"/>
  </sheets>
  <definedNames>
    <definedName name="_xlnm._FilterDatabase" localSheetId="1" hidden="1">'01 - Zateplenie objektu'!$C$131:$J$274</definedName>
    <definedName name="_xlnm._FilterDatabase" localSheetId="2" hidden="1">'02 - Fotovoltaické panely'!$C$117:$J$139</definedName>
    <definedName name="_xlnm._FilterDatabase" localSheetId="3" hidden="1">'03 - Úprava ústredného vy...'!$C$124:$J$196</definedName>
    <definedName name="_xlnm._FilterDatabase" localSheetId="4" hidden="1">'04 - Stlačený vzduch'!$C$118:$J$126</definedName>
    <definedName name="_xlnm._FilterDatabase" localSheetId="5" hidden="1">'05 - Vzduchotechnika'!$C$117:$J$143</definedName>
    <definedName name="_xlnm._FilterDatabase" localSheetId="6" hidden="1">'06 - Svietidlá'!$C$117:$J$127</definedName>
    <definedName name="_xlnm._FilterDatabase" localSheetId="7" hidden="1">'07 - Bleskozvod'!$C$117:$J$159</definedName>
    <definedName name="_xlnm.Print_Titles" localSheetId="1">'01 - Zateplenie objektu'!$131:$131</definedName>
    <definedName name="_xlnm.Print_Titles" localSheetId="2">'02 - Fotovoltaické panely'!$117:$117</definedName>
    <definedName name="_xlnm.Print_Titles" localSheetId="3">'03 - Úprava ústredného vy...'!$124:$124</definedName>
    <definedName name="_xlnm.Print_Titles" localSheetId="4">'04 - Stlačený vzduch'!$118:$118</definedName>
    <definedName name="_xlnm.Print_Titles" localSheetId="5">'05 - Vzduchotechnika'!$117:$117</definedName>
    <definedName name="_xlnm.Print_Titles" localSheetId="6">'06 - Svietidlá'!$117:$117</definedName>
    <definedName name="_xlnm.Print_Titles" localSheetId="7">'07 - Bleskozvod'!$117:$117</definedName>
    <definedName name="_xlnm.Print_Titles" localSheetId="0">'Rekapitulácia stavby'!$92:$92</definedName>
    <definedName name="_xlnm.Print_Area" localSheetId="1">'01 - Zateplenie objektu'!$C$4:$I$76,'01 - Zateplenie objektu'!$C$119:$J$274</definedName>
    <definedName name="_xlnm.Print_Area" localSheetId="2">'02 - Fotovoltaické panely'!$C$4:$I$76,'02 - Fotovoltaické panely'!$C$105:$J$139</definedName>
    <definedName name="_xlnm.Print_Area" localSheetId="3">'03 - Úprava ústredného vy...'!$C$4:$I$76,'03 - Úprava ústredného vy...'!$C$112:$J$196</definedName>
    <definedName name="_xlnm.Print_Area" localSheetId="4">'04 - Stlačený vzduch'!$C$4:$I$76,'04 - Stlačený vzduch'!$C$106:$J$126</definedName>
    <definedName name="_xlnm.Print_Area" localSheetId="5">'05 - Vzduchotechnika'!$C$4:$I$76,'05 - Vzduchotechnika'!$C$105:$J$143</definedName>
    <definedName name="_xlnm.Print_Area" localSheetId="6">'06 - Svietidlá'!$C$4:$I$76,'06 - Svietidlá'!$C$105:$J$127</definedName>
    <definedName name="_xlnm.Print_Area" localSheetId="7">'07 - Bleskozvod'!$C$4:$I$76,'07 - Bleskozvod'!$C$105:$J$159</definedName>
    <definedName name="_xlnm.Print_Area" localSheetId="0">'Rekapitulácia stavby'!$D$4:$AO$76,'Rekapitulácia stavby'!$C$82:$AQ$102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E122" i="2"/>
  <c r="E7" i="3"/>
  <c r="E108" i="3" s="1"/>
  <c r="E18" i="2"/>
  <c r="E129" i="2" s="1"/>
  <c r="E124" i="2"/>
  <c r="I37" i="8"/>
  <c r="I36" i="8"/>
  <c r="AY101" i="1"/>
  <c r="I35" i="8"/>
  <c r="AX101" i="1" s="1"/>
  <c r="BH159" i="8"/>
  <c r="BG159" i="8"/>
  <c r="BF159" i="8"/>
  <c r="BD159" i="8"/>
  <c r="S159" i="8"/>
  <c r="Q159" i="8"/>
  <c r="O159" i="8"/>
  <c r="BJ159" i="8"/>
  <c r="I159" i="8"/>
  <c r="BE159" i="8" s="1"/>
  <c r="BH158" i="8"/>
  <c r="BG158" i="8"/>
  <c r="BF158" i="8"/>
  <c r="BD158" i="8"/>
  <c r="S158" i="8"/>
  <c r="Q158" i="8"/>
  <c r="O158" i="8"/>
  <c r="BJ158" i="8"/>
  <c r="I158" i="8"/>
  <c r="BE158" i="8" s="1"/>
  <c r="BH157" i="8"/>
  <c r="BG157" i="8"/>
  <c r="BF157" i="8"/>
  <c r="BD157" i="8"/>
  <c r="S157" i="8"/>
  <c r="Q157" i="8"/>
  <c r="O157" i="8"/>
  <c r="BJ157" i="8"/>
  <c r="I157" i="8"/>
  <c r="BE157" i="8" s="1"/>
  <c r="BH156" i="8"/>
  <c r="BG156" i="8"/>
  <c r="BF156" i="8"/>
  <c r="BD156" i="8"/>
  <c r="S156" i="8"/>
  <c r="Q156" i="8"/>
  <c r="O156" i="8"/>
  <c r="BJ156" i="8"/>
  <c r="I156" i="8"/>
  <c r="BE156" i="8" s="1"/>
  <c r="BH155" i="8"/>
  <c r="BG155" i="8"/>
  <c r="BF155" i="8"/>
  <c r="BD155" i="8"/>
  <c r="S155" i="8"/>
  <c r="Q155" i="8"/>
  <c r="O155" i="8"/>
  <c r="BJ155" i="8"/>
  <c r="I155" i="8"/>
  <c r="BE155" i="8" s="1"/>
  <c r="BH154" i="8"/>
  <c r="BG154" i="8"/>
  <c r="BF154" i="8"/>
  <c r="BD154" i="8"/>
  <c r="S154" i="8"/>
  <c r="Q154" i="8"/>
  <c r="O154" i="8"/>
  <c r="BJ154" i="8"/>
  <c r="I154" i="8"/>
  <c r="BE154" i="8" s="1"/>
  <c r="BH153" i="8"/>
  <c r="BG153" i="8"/>
  <c r="BF153" i="8"/>
  <c r="BD153" i="8"/>
  <c r="S153" i="8"/>
  <c r="Q153" i="8"/>
  <c r="O153" i="8"/>
  <c r="BJ153" i="8"/>
  <c r="I153" i="8"/>
  <c r="BE153" i="8"/>
  <c r="BH152" i="8"/>
  <c r="BG152" i="8"/>
  <c r="BF152" i="8"/>
  <c r="BD152" i="8"/>
  <c r="S152" i="8"/>
  <c r="Q152" i="8"/>
  <c r="O152" i="8"/>
  <c r="BJ152" i="8"/>
  <c r="I152" i="8"/>
  <c r="BE152" i="8" s="1"/>
  <c r="BH151" i="8"/>
  <c r="BG151" i="8"/>
  <c r="BF151" i="8"/>
  <c r="BD151" i="8"/>
  <c r="S151" i="8"/>
  <c r="Q151" i="8"/>
  <c r="O151" i="8"/>
  <c r="BJ151" i="8"/>
  <c r="I151" i="8"/>
  <c r="BE151" i="8" s="1"/>
  <c r="BH150" i="8"/>
  <c r="BG150" i="8"/>
  <c r="BF150" i="8"/>
  <c r="BD150" i="8"/>
  <c r="S150" i="8"/>
  <c r="Q150" i="8"/>
  <c r="O150" i="8"/>
  <c r="BJ150" i="8"/>
  <c r="I150" i="8"/>
  <c r="BE150" i="8" s="1"/>
  <c r="BH149" i="8"/>
  <c r="BG149" i="8"/>
  <c r="BF149" i="8"/>
  <c r="BD149" i="8"/>
  <c r="S149" i="8"/>
  <c r="Q149" i="8"/>
  <c r="O149" i="8"/>
  <c r="BJ149" i="8"/>
  <c r="I149" i="8"/>
  <c r="BE149" i="8" s="1"/>
  <c r="BH148" i="8"/>
  <c r="BG148" i="8"/>
  <c r="BF148" i="8"/>
  <c r="BD148" i="8"/>
  <c r="S148" i="8"/>
  <c r="Q148" i="8"/>
  <c r="O148" i="8"/>
  <c r="BJ148" i="8"/>
  <c r="I148" i="8"/>
  <c r="BE148" i="8" s="1"/>
  <c r="BH147" i="8"/>
  <c r="BG147" i="8"/>
  <c r="BF147" i="8"/>
  <c r="BD147" i="8"/>
  <c r="S147" i="8"/>
  <c r="Q147" i="8"/>
  <c r="O147" i="8"/>
  <c r="BJ147" i="8"/>
  <c r="I147" i="8"/>
  <c r="BE147" i="8" s="1"/>
  <c r="BH146" i="8"/>
  <c r="BG146" i="8"/>
  <c r="BF146" i="8"/>
  <c r="BD146" i="8"/>
  <c r="S146" i="8"/>
  <c r="Q146" i="8"/>
  <c r="O146" i="8"/>
  <c r="BJ146" i="8"/>
  <c r="I146" i="8"/>
  <c r="BE146" i="8" s="1"/>
  <c r="BH145" i="8"/>
  <c r="BG145" i="8"/>
  <c r="BF145" i="8"/>
  <c r="BD145" i="8"/>
  <c r="S145" i="8"/>
  <c r="Q145" i="8"/>
  <c r="O145" i="8"/>
  <c r="BJ145" i="8"/>
  <c r="I145" i="8"/>
  <c r="BE145" i="8"/>
  <c r="BH144" i="8"/>
  <c r="BG144" i="8"/>
  <c r="BF144" i="8"/>
  <c r="BD144" i="8"/>
  <c r="S144" i="8"/>
  <c r="Q144" i="8"/>
  <c r="O144" i="8"/>
  <c r="BJ144" i="8"/>
  <c r="I144" i="8"/>
  <c r="BE144" i="8" s="1"/>
  <c r="BH143" i="8"/>
  <c r="BG143" i="8"/>
  <c r="BF143" i="8"/>
  <c r="BD143" i="8"/>
  <c r="S143" i="8"/>
  <c r="Q143" i="8"/>
  <c r="O143" i="8"/>
  <c r="BJ143" i="8"/>
  <c r="I143" i="8"/>
  <c r="BE143" i="8"/>
  <c r="BH142" i="8"/>
  <c r="BG142" i="8"/>
  <c r="BF142" i="8"/>
  <c r="BD142" i="8"/>
  <c r="S142" i="8"/>
  <c r="Q142" i="8"/>
  <c r="O142" i="8"/>
  <c r="BJ142" i="8"/>
  <c r="I142" i="8"/>
  <c r="BE142" i="8" s="1"/>
  <c r="BH141" i="8"/>
  <c r="BG141" i="8"/>
  <c r="BF141" i="8"/>
  <c r="BD141" i="8"/>
  <c r="S141" i="8"/>
  <c r="Q141" i="8"/>
  <c r="O141" i="8"/>
  <c r="BJ141" i="8"/>
  <c r="I141" i="8"/>
  <c r="BE141" i="8" s="1"/>
  <c r="BH140" i="8"/>
  <c r="BG140" i="8"/>
  <c r="BF140" i="8"/>
  <c r="BD140" i="8"/>
  <c r="S140" i="8"/>
  <c r="Q140" i="8"/>
  <c r="O140" i="8"/>
  <c r="BJ140" i="8"/>
  <c r="I140" i="8"/>
  <c r="BE140" i="8" s="1"/>
  <c r="BH139" i="8"/>
  <c r="BG139" i="8"/>
  <c r="BF139" i="8"/>
  <c r="BD139" i="8"/>
  <c r="S139" i="8"/>
  <c r="Q139" i="8"/>
  <c r="O139" i="8"/>
  <c r="BJ139" i="8"/>
  <c r="I139" i="8"/>
  <c r="BE139" i="8" s="1"/>
  <c r="BH138" i="8"/>
  <c r="BG138" i="8"/>
  <c r="BF138" i="8"/>
  <c r="BD138" i="8"/>
  <c r="S138" i="8"/>
  <c r="Q138" i="8"/>
  <c r="O138" i="8"/>
  <c r="BJ138" i="8"/>
  <c r="I138" i="8"/>
  <c r="BE138" i="8" s="1"/>
  <c r="BH137" i="8"/>
  <c r="BG137" i="8"/>
  <c r="BF137" i="8"/>
  <c r="BD137" i="8"/>
  <c r="S137" i="8"/>
  <c r="Q137" i="8"/>
  <c r="O137" i="8"/>
  <c r="BJ137" i="8"/>
  <c r="I137" i="8"/>
  <c r="BE137" i="8"/>
  <c r="BH136" i="8"/>
  <c r="BG136" i="8"/>
  <c r="BF136" i="8"/>
  <c r="BD136" i="8"/>
  <c r="S136" i="8"/>
  <c r="Q136" i="8"/>
  <c r="O136" i="8"/>
  <c r="BJ136" i="8"/>
  <c r="I136" i="8"/>
  <c r="BE136" i="8" s="1"/>
  <c r="BH135" i="8"/>
  <c r="BG135" i="8"/>
  <c r="BF135" i="8"/>
  <c r="BD135" i="8"/>
  <c r="S135" i="8"/>
  <c r="Q135" i="8"/>
  <c r="O135" i="8"/>
  <c r="BJ135" i="8"/>
  <c r="I135" i="8"/>
  <c r="BE135" i="8"/>
  <c r="BH134" i="8"/>
  <c r="BG134" i="8"/>
  <c r="BF134" i="8"/>
  <c r="BD134" i="8"/>
  <c r="S134" i="8"/>
  <c r="Q134" i="8"/>
  <c r="O134" i="8"/>
  <c r="BJ134" i="8"/>
  <c r="I134" i="8"/>
  <c r="BE134" i="8" s="1"/>
  <c r="BH133" i="8"/>
  <c r="BG133" i="8"/>
  <c r="BF133" i="8"/>
  <c r="BD133" i="8"/>
  <c r="S133" i="8"/>
  <c r="Q133" i="8"/>
  <c r="O133" i="8"/>
  <c r="BJ133" i="8"/>
  <c r="I133" i="8"/>
  <c r="BE133" i="8" s="1"/>
  <c r="BH132" i="8"/>
  <c r="BG132" i="8"/>
  <c r="BF132" i="8"/>
  <c r="BD132" i="8"/>
  <c r="S132" i="8"/>
  <c r="Q132" i="8"/>
  <c r="O132" i="8"/>
  <c r="BJ132" i="8"/>
  <c r="I132" i="8"/>
  <c r="BE132" i="8" s="1"/>
  <c r="BH131" i="8"/>
  <c r="BG131" i="8"/>
  <c r="BF131" i="8"/>
  <c r="BD131" i="8"/>
  <c r="S131" i="8"/>
  <c r="Q131" i="8"/>
  <c r="O131" i="8"/>
  <c r="BJ131" i="8"/>
  <c r="I131" i="8"/>
  <c r="BE131" i="8" s="1"/>
  <c r="BH130" i="8"/>
  <c r="BG130" i="8"/>
  <c r="BF130" i="8"/>
  <c r="BD130" i="8"/>
  <c r="S130" i="8"/>
  <c r="Q130" i="8"/>
  <c r="O130" i="8"/>
  <c r="BJ130" i="8"/>
  <c r="I130" i="8"/>
  <c r="BE130" i="8" s="1"/>
  <c r="BH129" i="8"/>
  <c r="BG129" i="8"/>
  <c r="BF129" i="8"/>
  <c r="BD129" i="8"/>
  <c r="S129" i="8"/>
  <c r="Q129" i="8"/>
  <c r="O129" i="8"/>
  <c r="BJ129" i="8"/>
  <c r="I129" i="8"/>
  <c r="BE129" i="8" s="1"/>
  <c r="BH128" i="8"/>
  <c r="BG128" i="8"/>
  <c r="BF128" i="8"/>
  <c r="BD128" i="8"/>
  <c r="S128" i="8"/>
  <c r="Q128" i="8"/>
  <c r="O128" i="8"/>
  <c r="BJ128" i="8"/>
  <c r="I128" i="8"/>
  <c r="BE128" i="8" s="1"/>
  <c r="BH127" i="8"/>
  <c r="BG127" i="8"/>
  <c r="BF127" i="8"/>
  <c r="BD127" i="8"/>
  <c r="S127" i="8"/>
  <c r="Q127" i="8"/>
  <c r="O127" i="8"/>
  <c r="BJ127" i="8"/>
  <c r="I127" i="8"/>
  <c r="BE127" i="8"/>
  <c r="BH126" i="8"/>
  <c r="BG126" i="8"/>
  <c r="BF126" i="8"/>
  <c r="BD126" i="8"/>
  <c r="S126" i="8"/>
  <c r="Q126" i="8"/>
  <c r="O126" i="8"/>
  <c r="BJ126" i="8"/>
  <c r="I126" i="8"/>
  <c r="BE126" i="8" s="1"/>
  <c r="BH125" i="8"/>
  <c r="BG125" i="8"/>
  <c r="BF125" i="8"/>
  <c r="BD125" i="8"/>
  <c r="S125" i="8"/>
  <c r="Q125" i="8"/>
  <c r="O125" i="8"/>
  <c r="BJ125" i="8"/>
  <c r="I125" i="8"/>
  <c r="BE125" i="8" s="1"/>
  <c r="BH124" i="8"/>
  <c r="BG124" i="8"/>
  <c r="BF124" i="8"/>
  <c r="BD124" i="8"/>
  <c r="S124" i="8"/>
  <c r="Q124" i="8"/>
  <c r="O124" i="8"/>
  <c r="BJ124" i="8"/>
  <c r="I124" i="8"/>
  <c r="BE124" i="8" s="1"/>
  <c r="BH123" i="8"/>
  <c r="BG123" i="8"/>
  <c r="BF123" i="8"/>
  <c r="BD123" i="8"/>
  <c r="S123" i="8"/>
  <c r="Q123" i="8"/>
  <c r="O123" i="8"/>
  <c r="BJ123" i="8"/>
  <c r="I123" i="8"/>
  <c r="BE123" i="8" s="1"/>
  <c r="BH122" i="8"/>
  <c r="BG122" i="8"/>
  <c r="BF122" i="8"/>
  <c r="BD122" i="8"/>
  <c r="S122" i="8"/>
  <c r="Q122" i="8"/>
  <c r="O122" i="8"/>
  <c r="BJ122" i="8"/>
  <c r="I122" i="8"/>
  <c r="BE122" i="8" s="1"/>
  <c r="BH121" i="8"/>
  <c r="BG121" i="8"/>
  <c r="BF121" i="8"/>
  <c r="BD121" i="8"/>
  <c r="S121" i="8"/>
  <c r="Q121" i="8"/>
  <c r="O121" i="8"/>
  <c r="O120" i="8" s="1"/>
  <c r="O119" i="8" s="1"/>
  <c r="O118" i="8" s="1"/>
  <c r="AU101" i="1" s="1"/>
  <c r="BJ121" i="8"/>
  <c r="I121" i="8"/>
  <c r="BE121" i="8" s="1"/>
  <c r="I114" i="8"/>
  <c r="E114" i="8"/>
  <c r="E112" i="8"/>
  <c r="E110" i="8"/>
  <c r="I91" i="8"/>
  <c r="E91" i="8"/>
  <c r="E89" i="8"/>
  <c r="I24" i="8"/>
  <c r="I115" i="8"/>
  <c r="I23" i="8"/>
  <c r="I18" i="8"/>
  <c r="E18" i="8"/>
  <c r="E115" i="8" s="1"/>
  <c r="I17" i="8"/>
  <c r="I12" i="8"/>
  <c r="I112" i="8" s="1"/>
  <c r="E7" i="8"/>
  <c r="E108" i="8" s="1"/>
  <c r="I37" i="7"/>
  <c r="I36" i="7"/>
  <c r="AY100" i="1" s="1"/>
  <c r="I35" i="7"/>
  <c r="AX100" i="1" s="1"/>
  <c r="BH127" i="7"/>
  <c r="BG127" i="7"/>
  <c r="BF127" i="7"/>
  <c r="BD127" i="7"/>
  <c r="S127" i="7"/>
  <c r="Q127" i="7"/>
  <c r="O127" i="7"/>
  <c r="BJ127" i="7"/>
  <c r="I127" i="7"/>
  <c r="BE127" i="7" s="1"/>
  <c r="BH126" i="7"/>
  <c r="BG126" i="7"/>
  <c r="BF126" i="7"/>
  <c r="BD126" i="7"/>
  <c r="S126" i="7"/>
  <c r="Q126" i="7"/>
  <c r="O126" i="7"/>
  <c r="BJ126" i="7"/>
  <c r="I126" i="7"/>
  <c r="BE126" i="7" s="1"/>
  <c r="BH125" i="7"/>
  <c r="BG125" i="7"/>
  <c r="BF125" i="7"/>
  <c r="BD125" i="7"/>
  <c r="S125" i="7"/>
  <c r="Q125" i="7"/>
  <c r="O125" i="7"/>
  <c r="BJ125" i="7"/>
  <c r="I125" i="7"/>
  <c r="BE125" i="7" s="1"/>
  <c r="BH124" i="7"/>
  <c r="BG124" i="7"/>
  <c r="BF124" i="7"/>
  <c r="BD124" i="7"/>
  <c r="S124" i="7"/>
  <c r="Q124" i="7"/>
  <c r="O124" i="7"/>
  <c r="BJ124" i="7"/>
  <c r="I124" i="7"/>
  <c r="BE124" i="7" s="1"/>
  <c r="BH123" i="7"/>
  <c r="BG123" i="7"/>
  <c r="BF123" i="7"/>
  <c r="BD123" i="7"/>
  <c r="S123" i="7"/>
  <c r="Q123" i="7"/>
  <c r="O123" i="7"/>
  <c r="BJ123" i="7"/>
  <c r="I123" i="7"/>
  <c r="BE123" i="7" s="1"/>
  <c r="BH122" i="7"/>
  <c r="BG122" i="7"/>
  <c r="BF122" i="7"/>
  <c r="BD122" i="7"/>
  <c r="S122" i="7"/>
  <c r="Q122" i="7"/>
  <c r="O122" i="7"/>
  <c r="BJ122" i="7"/>
  <c r="I122" i="7"/>
  <c r="BE122" i="7" s="1"/>
  <c r="BH121" i="7"/>
  <c r="BG121" i="7"/>
  <c r="BF121" i="7"/>
  <c r="BD121" i="7"/>
  <c r="S121" i="7"/>
  <c r="Q121" i="7"/>
  <c r="O121" i="7"/>
  <c r="BJ121" i="7"/>
  <c r="I121" i="7"/>
  <c r="BE121" i="7" s="1"/>
  <c r="I114" i="7"/>
  <c r="E114" i="7"/>
  <c r="E112" i="7"/>
  <c r="E110" i="7"/>
  <c r="I91" i="7"/>
  <c r="E91" i="7"/>
  <c r="E89" i="7"/>
  <c r="I24" i="7"/>
  <c r="I23" i="7"/>
  <c r="I18" i="7"/>
  <c r="E115" i="7"/>
  <c r="E92" i="7"/>
  <c r="I17" i="7"/>
  <c r="I12" i="7"/>
  <c r="I112" i="7" s="1"/>
  <c r="E7" i="7"/>
  <c r="I37" i="6"/>
  <c r="I36" i="6"/>
  <c r="AY99" i="1" s="1"/>
  <c r="I35" i="6"/>
  <c r="AX99" i="1"/>
  <c r="BH143" i="6"/>
  <c r="BG143" i="6"/>
  <c r="BF143" i="6"/>
  <c r="BD143" i="6"/>
  <c r="S143" i="6"/>
  <c r="Q143" i="6"/>
  <c r="O143" i="6"/>
  <c r="BJ143" i="6"/>
  <c r="I143" i="6"/>
  <c r="BE143" i="6" s="1"/>
  <c r="BH142" i="6"/>
  <c r="BG142" i="6"/>
  <c r="BF142" i="6"/>
  <c r="BD142" i="6"/>
  <c r="S142" i="6"/>
  <c r="Q142" i="6"/>
  <c r="O142" i="6"/>
  <c r="BJ142" i="6"/>
  <c r="I142" i="6"/>
  <c r="BE142" i="6"/>
  <c r="BH141" i="6"/>
  <c r="BG141" i="6"/>
  <c r="BF141" i="6"/>
  <c r="BD141" i="6"/>
  <c r="S141" i="6"/>
  <c r="Q141" i="6"/>
  <c r="O141" i="6"/>
  <c r="BJ141" i="6"/>
  <c r="I141" i="6"/>
  <c r="BE141" i="6" s="1"/>
  <c r="BH140" i="6"/>
  <c r="BG140" i="6"/>
  <c r="BF140" i="6"/>
  <c r="BD140" i="6"/>
  <c r="S140" i="6"/>
  <c r="Q140" i="6"/>
  <c r="O140" i="6"/>
  <c r="BJ140" i="6"/>
  <c r="I140" i="6"/>
  <c r="BE140" i="6" s="1"/>
  <c r="BH139" i="6"/>
  <c r="BG139" i="6"/>
  <c r="BF139" i="6"/>
  <c r="BD139" i="6"/>
  <c r="S139" i="6"/>
  <c r="Q139" i="6"/>
  <c r="O139" i="6"/>
  <c r="BJ139" i="6"/>
  <c r="I139" i="6"/>
  <c r="BE139" i="6" s="1"/>
  <c r="BH138" i="6"/>
  <c r="BG138" i="6"/>
  <c r="BF138" i="6"/>
  <c r="BD138" i="6"/>
  <c r="S138" i="6"/>
  <c r="Q138" i="6"/>
  <c r="O138" i="6"/>
  <c r="BJ138" i="6"/>
  <c r="I138" i="6"/>
  <c r="BE138" i="6" s="1"/>
  <c r="BH137" i="6"/>
  <c r="BG137" i="6"/>
  <c r="BF137" i="6"/>
  <c r="BD137" i="6"/>
  <c r="S137" i="6"/>
  <c r="Q137" i="6"/>
  <c r="O137" i="6"/>
  <c r="BJ137" i="6"/>
  <c r="I137" i="6"/>
  <c r="BE137" i="6" s="1"/>
  <c r="BH136" i="6"/>
  <c r="BG136" i="6"/>
  <c r="BF136" i="6"/>
  <c r="BD136" i="6"/>
  <c r="S136" i="6"/>
  <c r="Q136" i="6"/>
  <c r="O136" i="6"/>
  <c r="BJ136" i="6"/>
  <c r="I136" i="6"/>
  <c r="BE136" i="6"/>
  <c r="BH135" i="6"/>
  <c r="BG135" i="6"/>
  <c r="BF135" i="6"/>
  <c r="BD135" i="6"/>
  <c r="S135" i="6"/>
  <c r="Q135" i="6"/>
  <c r="O135" i="6"/>
  <c r="BJ135" i="6"/>
  <c r="I135" i="6"/>
  <c r="BE135" i="6" s="1"/>
  <c r="BH134" i="6"/>
  <c r="BG134" i="6"/>
  <c r="BF134" i="6"/>
  <c r="BD134" i="6"/>
  <c r="S134" i="6"/>
  <c r="Q134" i="6"/>
  <c r="O134" i="6"/>
  <c r="BJ134" i="6"/>
  <c r="I134" i="6"/>
  <c r="BE134" i="6" s="1"/>
  <c r="BH133" i="6"/>
  <c r="BG133" i="6"/>
  <c r="BF133" i="6"/>
  <c r="BD133" i="6"/>
  <c r="S133" i="6"/>
  <c r="Q133" i="6"/>
  <c r="O133" i="6"/>
  <c r="BJ133" i="6"/>
  <c r="I133" i="6"/>
  <c r="BE133" i="6" s="1"/>
  <c r="BH132" i="6"/>
  <c r="BG132" i="6"/>
  <c r="BF132" i="6"/>
  <c r="BD132" i="6"/>
  <c r="S132" i="6"/>
  <c r="Q132" i="6"/>
  <c r="O132" i="6"/>
  <c r="BJ132" i="6"/>
  <c r="I132" i="6"/>
  <c r="BE132" i="6" s="1"/>
  <c r="BH131" i="6"/>
  <c r="BG131" i="6"/>
  <c r="BF131" i="6"/>
  <c r="BD131" i="6"/>
  <c r="S131" i="6"/>
  <c r="Q131" i="6"/>
  <c r="Q128" i="6" s="1"/>
  <c r="O131" i="6"/>
  <c r="BJ131" i="6"/>
  <c r="I131" i="6"/>
  <c r="BE131" i="6" s="1"/>
  <c r="BH130" i="6"/>
  <c r="BG130" i="6"/>
  <c r="BF130" i="6"/>
  <c r="BD130" i="6"/>
  <c r="S130" i="6"/>
  <c r="Q130" i="6"/>
  <c r="O130" i="6"/>
  <c r="BJ130" i="6"/>
  <c r="I130" i="6"/>
  <c r="BE130" i="6" s="1"/>
  <c r="BH129" i="6"/>
  <c r="BG129" i="6"/>
  <c r="BF129" i="6"/>
  <c r="BD129" i="6"/>
  <c r="S129" i="6"/>
  <c r="Q129" i="6"/>
  <c r="O129" i="6"/>
  <c r="BJ129" i="6"/>
  <c r="I129" i="6"/>
  <c r="BE129" i="6" s="1"/>
  <c r="BH127" i="6"/>
  <c r="BG127" i="6"/>
  <c r="BF127" i="6"/>
  <c r="BD127" i="6"/>
  <c r="S127" i="6"/>
  <c r="Q127" i="6"/>
  <c r="O127" i="6"/>
  <c r="BJ127" i="6"/>
  <c r="I127" i="6"/>
  <c r="BE127" i="6" s="1"/>
  <c r="BH126" i="6"/>
  <c r="BG126" i="6"/>
  <c r="BF126" i="6"/>
  <c r="BD126" i="6"/>
  <c r="S126" i="6"/>
  <c r="Q126" i="6"/>
  <c r="O126" i="6"/>
  <c r="BJ126" i="6"/>
  <c r="I126" i="6"/>
  <c r="BE126" i="6" s="1"/>
  <c r="BH125" i="6"/>
  <c r="BG125" i="6"/>
  <c r="BF125" i="6"/>
  <c r="BD125" i="6"/>
  <c r="S125" i="6"/>
  <c r="Q125" i="6"/>
  <c r="O125" i="6"/>
  <c r="BJ125" i="6"/>
  <c r="I125" i="6"/>
  <c r="BE125" i="6" s="1"/>
  <c r="BH124" i="6"/>
  <c r="BG124" i="6"/>
  <c r="BF124" i="6"/>
  <c r="BD124" i="6"/>
  <c r="S124" i="6"/>
  <c r="Q124" i="6"/>
  <c r="O124" i="6"/>
  <c r="BJ124" i="6"/>
  <c r="I124" i="6"/>
  <c r="BE124" i="6" s="1"/>
  <c r="BH123" i="6"/>
  <c r="BG123" i="6"/>
  <c r="BF123" i="6"/>
  <c r="BD123" i="6"/>
  <c r="S123" i="6"/>
  <c r="Q123" i="6"/>
  <c r="O123" i="6"/>
  <c r="BJ123" i="6"/>
  <c r="I123" i="6"/>
  <c r="BE123" i="6" s="1"/>
  <c r="BH122" i="6"/>
  <c r="BG122" i="6"/>
  <c r="BF122" i="6"/>
  <c r="BD122" i="6"/>
  <c r="S122" i="6"/>
  <c r="Q122" i="6"/>
  <c r="O122" i="6"/>
  <c r="BJ122" i="6"/>
  <c r="I122" i="6"/>
  <c r="BE122" i="6" s="1"/>
  <c r="BH121" i="6"/>
  <c r="BG121" i="6"/>
  <c r="BF121" i="6"/>
  <c r="BD121" i="6"/>
  <c r="S121" i="6"/>
  <c r="Q121" i="6"/>
  <c r="O121" i="6"/>
  <c r="BJ121" i="6"/>
  <c r="I121" i="6"/>
  <c r="BE121" i="6" s="1"/>
  <c r="BH120" i="6"/>
  <c r="BG120" i="6"/>
  <c r="BF120" i="6"/>
  <c r="BD120" i="6"/>
  <c r="S120" i="6"/>
  <c r="Q120" i="6"/>
  <c r="O120" i="6"/>
  <c r="BJ120" i="6"/>
  <c r="I120" i="6"/>
  <c r="BE120" i="6" s="1"/>
  <c r="I114" i="6"/>
  <c r="E114" i="6"/>
  <c r="E112" i="6"/>
  <c r="E110" i="6"/>
  <c r="I91" i="6"/>
  <c r="E91" i="6"/>
  <c r="E89" i="6"/>
  <c r="I24" i="6"/>
  <c r="I92" i="6"/>
  <c r="I115" i="6"/>
  <c r="I23" i="6"/>
  <c r="I18" i="6"/>
  <c r="I17" i="6"/>
  <c r="I12" i="6"/>
  <c r="E7" i="6"/>
  <c r="E108" i="6"/>
  <c r="I37" i="5"/>
  <c r="I36" i="5"/>
  <c r="AY98" i="1"/>
  <c r="I35" i="5"/>
  <c r="AX98" i="1" s="1"/>
  <c r="BH126" i="5"/>
  <c r="BG126" i="5"/>
  <c r="BF126" i="5"/>
  <c r="BD126" i="5"/>
  <c r="S126" i="5"/>
  <c r="Q126" i="5"/>
  <c r="O126" i="5"/>
  <c r="BJ126" i="5"/>
  <c r="BJ124" i="5" s="1"/>
  <c r="I124" i="5" s="1"/>
  <c r="I99" i="5" s="1"/>
  <c r="I126" i="5"/>
  <c r="BE126" i="5" s="1"/>
  <c r="BH125" i="5"/>
  <c r="BG125" i="5"/>
  <c r="BF125" i="5"/>
  <c r="BD125" i="5"/>
  <c r="S125" i="5"/>
  <c r="Q125" i="5"/>
  <c r="O125" i="5"/>
  <c r="BJ125" i="5"/>
  <c r="I125" i="5"/>
  <c r="BE125" i="5" s="1"/>
  <c r="BH123" i="5"/>
  <c r="BG123" i="5"/>
  <c r="BF123" i="5"/>
  <c r="BD123" i="5"/>
  <c r="S123" i="5"/>
  <c r="Q123" i="5"/>
  <c r="O123" i="5"/>
  <c r="BJ123" i="5"/>
  <c r="I123" i="5"/>
  <c r="BE123" i="5" s="1"/>
  <c r="BH122" i="5"/>
  <c r="BG122" i="5"/>
  <c r="BF122" i="5"/>
  <c r="BD122" i="5"/>
  <c r="S122" i="5"/>
  <c r="S121" i="5" s="1"/>
  <c r="Q122" i="5"/>
  <c r="O122" i="5"/>
  <c r="O121" i="5" s="1"/>
  <c r="BJ122" i="5"/>
  <c r="I122" i="5"/>
  <c r="BE122" i="5" s="1"/>
  <c r="I115" i="5"/>
  <c r="E115" i="5"/>
  <c r="E113" i="5"/>
  <c r="E111" i="5"/>
  <c r="I91" i="5"/>
  <c r="E91" i="5"/>
  <c r="E89" i="5"/>
  <c r="I24" i="5"/>
  <c r="I116" i="5"/>
  <c r="I92" i="5"/>
  <c r="I23" i="5"/>
  <c r="I18" i="5"/>
  <c r="E92" i="5"/>
  <c r="E116" i="5"/>
  <c r="I17" i="5"/>
  <c r="I12" i="5"/>
  <c r="I89" i="5" s="1"/>
  <c r="E7" i="5"/>
  <c r="E109" i="5" s="1"/>
  <c r="I37" i="4"/>
  <c r="I36" i="4"/>
  <c r="AY97" i="1" s="1"/>
  <c r="I35" i="4"/>
  <c r="AX97" i="1" s="1"/>
  <c r="BH196" i="4"/>
  <c r="BG196" i="4"/>
  <c r="BF196" i="4"/>
  <c r="BD196" i="4"/>
  <c r="S196" i="4"/>
  <c r="Q196" i="4"/>
  <c r="O196" i="4"/>
  <c r="BJ196" i="4"/>
  <c r="I196" i="4"/>
  <c r="BE196" i="4" s="1"/>
  <c r="BH195" i="4"/>
  <c r="BG195" i="4"/>
  <c r="BF195" i="4"/>
  <c r="BD195" i="4"/>
  <c r="S195" i="4"/>
  <c r="S194" i="4" s="1"/>
  <c r="Q195" i="4"/>
  <c r="O195" i="4"/>
  <c r="BJ195" i="4"/>
  <c r="BJ194" i="4" s="1"/>
  <c r="I194" i="4" s="1"/>
  <c r="I105" i="4" s="1"/>
  <c r="I195" i="4"/>
  <c r="BE195" i="4" s="1"/>
  <c r="BH193" i="4"/>
  <c r="BG193" i="4"/>
  <c r="BF193" i="4"/>
  <c r="BD193" i="4"/>
  <c r="S193" i="4"/>
  <c r="Q193" i="4"/>
  <c r="O193" i="4"/>
  <c r="BJ193" i="4"/>
  <c r="I193" i="4"/>
  <c r="BE193" i="4" s="1"/>
  <c r="BH192" i="4"/>
  <c r="BG192" i="4"/>
  <c r="BF192" i="4"/>
  <c r="BD192" i="4"/>
  <c r="S192" i="4"/>
  <c r="Q192" i="4"/>
  <c r="O192" i="4"/>
  <c r="BJ192" i="4"/>
  <c r="I192" i="4"/>
  <c r="BE192" i="4" s="1"/>
  <c r="BH191" i="4"/>
  <c r="BG191" i="4"/>
  <c r="BF191" i="4"/>
  <c r="BD191" i="4"/>
  <c r="S191" i="4"/>
  <c r="Q191" i="4"/>
  <c r="O191" i="4"/>
  <c r="BJ191" i="4"/>
  <c r="I191" i="4"/>
  <c r="BE191" i="4" s="1"/>
  <c r="BH189" i="4"/>
  <c r="BG189" i="4"/>
  <c r="BF189" i="4"/>
  <c r="BD189" i="4"/>
  <c r="S189" i="4"/>
  <c r="Q189" i="4"/>
  <c r="O189" i="4"/>
  <c r="BJ189" i="4"/>
  <c r="I189" i="4"/>
  <c r="BE189" i="4" s="1"/>
  <c r="BH188" i="4"/>
  <c r="BG188" i="4"/>
  <c r="BF188" i="4"/>
  <c r="BD188" i="4"/>
  <c r="S188" i="4"/>
  <c r="Q188" i="4"/>
  <c r="O188" i="4"/>
  <c r="BJ188" i="4"/>
  <c r="I188" i="4"/>
  <c r="BE188" i="4" s="1"/>
  <c r="BH187" i="4"/>
  <c r="BG187" i="4"/>
  <c r="BF187" i="4"/>
  <c r="BD187" i="4"/>
  <c r="S187" i="4"/>
  <c r="Q187" i="4"/>
  <c r="O187" i="4"/>
  <c r="BJ187" i="4"/>
  <c r="I187" i="4"/>
  <c r="BE187" i="4" s="1"/>
  <c r="BH186" i="4"/>
  <c r="BG186" i="4"/>
  <c r="BF186" i="4"/>
  <c r="BD186" i="4"/>
  <c r="S186" i="4"/>
  <c r="Q186" i="4"/>
  <c r="O186" i="4"/>
  <c r="BJ186" i="4"/>
  <c r="I186" i="4"/>
  <c r="BE186" i="4" s="1"/>
  <c r="BH185" i="4"/>
  <c r="BG185" i="4"/>
  <c r="BF185" i="4"/>
  <c r="BD185" i="4"/>
  <c r="S185" i="4"/>
  <c r="Q185" i="4"/>
  <c r="O185" i="4"/>
  <c r="BJ185" i="4"/>
  <c r="I185" i="4"/>
  <c r="BE185" i="4" s="1"/>
  <c r="BH184" i="4"/>
  <c r="BG184" i="4"/>
  <c r="BF184" i="4"/>
  <c r="BD184" i="4"/>
  <c r="S184" i="4"/>
  <c r="Q184" i="4"/>
  <c r="O184" i="4"/>
  <c r="BJ184" i="4"/>
  <c r="I184" i="4"/>
  <c r="BE184" i="4"/>
  <c r="BH183" i="4"/>
  <c r="BG183" i="4"/>
  <c r="BF183" i="4"/>
  <c r="BD183" i="4"/>
  <c r="S183" i="4"/>
  <c r="Q183" i="4"/>
  <c r="O183" i="4"/>
  <c r="BJ183" i="4"/>
  <c r="I183" i="4"/>
  <c r="BE183" i="4" s="1"/>
  <c r="BH182" i="4"/>
  <c r="BG182" i="4"/>
  <c r="BF182" i="4"/>
  <c r="BD182" i="4"/>
  <c r="S182" i="4"/>
  <c r="Q182" i="4"/>
  <c r="O182" i="4"/>
  <c r="BJ182" i="4"/>
  <c r="I182" i="4"/>
  <c r="BE182" i="4" s="1"/>
  <c r="BH181" i="4"/>
  <c r="BG181" i="4"/>
  <c r="BF181" i="4"/>
  <c r="BD181" i="4"/>
  <c r="S181" i="4"/>
  <c r="Q181" i="4"/>
  <c r="O181" i="4"/>
  <c r="BJ181" i="4"/>
  <c r="I181" i="4"/>
  <c r="BE181" i="4" s="1"/>
  <c r="BH180" i="4"/>
  <c r="BG180" i="4"/>
  <c r="BF180" i="4"/>
  <c r="BD180" i="4"/>
  <c r="S180" i="4"/>
  <c r="Q180" i="4"/>
  <c r="O180" i="4"/>
  <c r="BJ180" i="4"/>
  <c r="I180" i="4"/>
  <c r="BE180" i="4" s="1"/>
  <c r="BH179" i="4"/>
  <c r="BG179" i="4"/>
  <c r="BF179" i="4"/>
  <c r="BD179" i="4"/>
  <c r="S179" i="4"/>
  <c r="Q179" i="4"/>
  <c r="O179" i="4"/>
  <c r="BJ179" i="4"/>
  <c r="I179" i="4"/>
  <c r="BE179" i="4" s="1"/>
  <c r="BH178" i="4"/>
  <c r="BG178" i="4"/>
  <c r="BF178" i="4"/>
  <c r="BD178" i="4"/>
  <c r="S178" i="4"/>
  <c r="Q178" i="4"/>
  <c r="O178" i="4"/>
  <c r="BJ178" i="4"/>
  <c r="I178" i="4"/>
  <c r="BE178" i="4" s="1"/>
  <c r="BH177" i="4"/>
  <c r="BG177" i="4"/>
  <c r="BF177" i="4"/>
  <c r="BD177" i="4"/>
  <c r="S177" i="4"/>
  <c r="Q177" i="4"/>
  <c r="O177" i="4"/>
  <c r="BJ177" i="4"/>
  <c r="I177" i="4"/>
  <c r="BE177" i="4" s="1"/>
  <c r="BH176" i="4"/>
  <c r="BG176" i="4"/>
  <c r="BF176" i="4"/>
  <c r="BD176" i="4"/>
  <c r="S176" i="4"/>
  <c r="Q176" i="4"/>
  <c r="O176" i="4"/>
  <c r="BJ176" i="4"/>
  <c r="I176" i="4"/>
  <c r="BE176" i="4" s="1"/>
  <c r="BH175" i="4"/>
  <c r="BG175" i="4"/>
  <c r="BF175" i="4"/>
  <c r="BD175" i="4"/>
  <c r="S175" i="4"/>
  <c r="Q175" i="4"/>
  <c r="O175" i="4"/>
  <c r="BJ175" i="4"/>
  <c r="I175" i="4"/>
  <c r="BE175" i="4" s="1"/>
  <c r="BH174" i="4"/>
  <c r="BG174" i="4"/>
  <c r="BF174" i="4"/>
  <c r="BD174" i="4"/>
  <c r="S174" i="4"/>
  <c r="Q174" i="4"/>
  <c r="O174" i="4"/>
  <c r="BJ174" i="4"/>
  <c r="I174" i="4"/>
  <c r="BE174" i="4" s="1"/>
  <c r="BH173" i="4"/>
  <c r="BG173" i="4"/>
  <c r="BF173" i="4"/>
  <c r="BD173" i="4"/>
  <c r="S173" i="4"/>
  <c r="Q173" i="4"/>
  <c r="O173" i="4"/>
  <c r="BJ173" i="4"/>
  <c r="I173" i="4"/>
  <c r="BE173" i="4" s="1"/>
  <c r="BH172" i="4"/>
  <c r="BG172" i="4"/>
  <c r="BF172" i="4"/>
  <c r="BD172" i="4"/>
  <c r="S172" i="4"/>
  <c r="Q172" i="4"/>
  <c r="O172" i="4"/>
  <c r="BJ172" i="4"/>
  <c r="I172" i="4"/>
  <c r="BE172" i="4" s="1"/>
  <c r="BH171" i="4"/>
  <c r="BG171" i="4"/>
  <c r="BF171" i="4"/>
  <c r="BD171" i="4"/>
  <c r="S171" i="4"/>
  <c r="Q171" i="4"/>
  <c r="O171" i="4"/>
  <c r="BJ171" i="4"/>
  <c r="I171" i="4"/>
  <c r="BE171" i="4" s="1"/>
  <c r="BH170" i="4"/>
  <c r="BG170" i="4"/>
  <c r="BF170" i="4"/>
  <c r="BD170" i="4"/>
  <c r="S170" i="4"/>
  <c r="Q170" i="4"/>
  <c r="O170" i="4"/>
  <c r="BJ170" i="4"/>
  <c r="I170" i="4"/>
  <c r="BE170" i="4" s="1"/>
  <c r="BH169" i="4"/>
  <c r="BG169" i="4"/>
  <c r="BF169" i="4"/>
  <c r="BD169" i="4"/>
  <c r="S169" i="4"/>
  <c r="Q169" i="4"/>
  <c r="O169" i="4"/>
  <c r="BJ169" i="4"/>
  <c r="I169" i="4"/>
  <c r="BE169" i="4" s="1"/>
  <c r="BH168" i="4"/>
  <c r="BG168" i="4"/>
  <c r="BF168" i="4"/>
  <c r="BD168" i="4"/>
  <c r="S168" i="4"/>
  <c r="Q168" i="4"/>
  <c r="O168" i="4"/>
  <c r="BJ168" i="4"/>
  <c r="I168" i="4"/>
  <c r="BE168" i="4" s="1"/>
  <c r="BH167" i="4"/>
  <c r="BG167" i="4"/>
  <c r="BF167" i="4"/>
  <c r="BD167" i="4"/>
  <c r="S167" i="4"/>
  <c r="Q167" i="4"/>
  <c r="O167" i="4"/>
  <c r="O166" i="4" s="1"/>
  <c r="BJ167" i="4"/>
  <c r="I167" i="4"/>
  <c r="BE167" i="4" s="1"/>
  <c r="BH165" i="4"/>
  <c r="BG165" i="4"/>
  <c r="BF165" i="4"/>
  <c r="BD165" i="4"/>
  <c r="S165" i="4"/>
  <c r="Q165" i="4"/>
  <c r="O165" i="4"/>
  <c r="BJ165" i="4"/>
  <c r="I165" i="4"/>
  <c r="BE165" i="4" s="1"/>
  <c r="BH164" i="4"/>
  <c r="BG164" i="4"/>
  <c r="BF164" i="4"/>
  <c r="BD164" i="4"/>
  <c r="S164" i="4"/>
  <c r="Q164" i="4"/>
  <c r="O164" i="4"/>
  <c r="BJ164" i="4"/>
  <c r="I164" i="4"/>
  <c r="BE164" i="4" s="1"/>
  <c r="BH163" i="4"/>
  <c r="BG163" i="4"/>
  <c r="BF163" i="4"/>
  <c r="BD163" i="4"/>
  <c r="S163" i="4"/>
  <c r="Q163" i="4"/>
  <c r="O163" i="4"/>
  <c r="BJ163" i="4"/>
  <c r="I163" i="4"/>
  <c r="BE163" i="4" s="1"/>
  <c r="BH162" i="4"/>
  <c r="BG162" i="4"/>
  <c r="BF162" i="4"/>
  <c r="BD162" i="4"/>
  <c r="S162" i="4"/>
  <c r="Q162" i="4"/>
  <c r="O162" i="4"/>
  <c r="BJ162" i="4"/>
  <c r="I162" i="4"/>
  <c r="BE162" i="4"/>
  <c r="BH161" i="4"/>
  <c r="BG161" i="4"/>
  <c r="BF161" i="4"/>
  <c r="BD161" i="4"/>
  <c r="S161" i="4"/>
  <c r="Q161" i="4"/>
  <c r="O161" i="4"/>
  <c r="BJ161" i="4"/>
  <c r="I161" i="4"/>
  <c r="BE161" i="4" s="1"/>
  <c r="BH160" i="4"/>
  <c r="BG160" i="4"/>
  <c r="BF160" i="4"/>
  <c r="BD160" i="4"/>
  <c r="S160" i="4"/>
  <c r="Q160" i="4"/>
  <c r="O160" i="4"/>
  <c r="BJ160" i="4"/>
  <c r="I160" i="4"/>
  <c r="BE160" i="4" s="1"/>
  <c r="BH159" i="4"/>
  <c r="BG159" i="4"/>
  <c r="BF159" i="4"/>
  <c r="BD159" i="4"/>
  <c r="S159" i="4"/>
  <c r="Q159" i="4"/>
  <c r="O159" i="4"/>
  <c r="BJ159" i="4"/>
  <c r="I159" i="4"/>
  <c r="BE159" i="4" s="1"/>
  <c r="BH158" i="4"/>
  <c r="BG158" i="4"/>
  <c r="BF158" i="4"/>
  <c r="BD158" i="4"/>
  <c r="S158" i="4"/>
  <c r="Q158" i="4"/>
  <c r="O158" i="4"/>
  <c r="BJ158" i="4"/>
  <c r="I158" i="4"/>
  <c r="BE158" i="4" s="1"/>
  <c r="BH157" i="4"/>
  <c r="BG157" i="4"/>
  <c r="BF157" i="4"/>
  <c r="BD157" i="4"/>
  <c r="S157" i="4"/>
  <c r="Q157" i="4"/>
  <c r="O157" i="4"/>
  <c r="BJ157" i="4"/>
  <c r="I157" i="4"/>
  <c r="BE157" i="4" s="1"/>
  <c r="BH155" i="4"/>
  <c r="BG155" i="4"/>
  <c r="BF155" i="4"/>
  <c r="BD155" i="4"/>
  <c r="S155" i="4"/>
  <c r="Q155" i="4"/>
  <c r="O155" i="4"/>
  <c r="BJ155" i="4"/>
  <c r="I155" i="4"/>
  <c r="BE155" i="4" s="1"/>
  <c r="BH154" i="4"/>
  <c r="BG154" i="4"/>
  <c r="BF154" i="4"/>
  <c r="BD154" i="4"/>
  <c r="S154" i="4"/>
  <c r="Q154" i="4"/>
  <c r="O154" i="4"/>
  <c r="BJ154" i="4"/>
  <c r="I154" i="4"/>
  <c r="BE154" i="4" s="1"/>
  <c r="BH153" i="4"/>
  <c r="BG153" i="4"/>
  <c r="BF153" i="4"/>
  <c r="BD153" i="4"/>
  <c r="S153" i="4"/>
  <c r="Q153" i="4"/>
  <c r="O153" i="4"/>
  <c r="BJ153" i="4"/>
  <c r="I153" i="4"/>
  <c r="BE153" i="4" s="1"/>
  <c r="BH152" i="4"/>
  <c r="BG152" i="4"/>
  <c r="BF152" i="4"/>
  <c r="BD152" i="4"/>
  <c r="S152" i="4"/>
  <c r="Q152" i="4"/>
  <c r="O152" i="4"/>
  <c r="BJ152" i="4"/>
  <c r="I152" i="4"/>
  <c r="BE152" i="4" s="1"/>
  <c r="BH151" i="4"/>
  <c r="BG151" i="4"/>
  <c r="BF151" i="4"/>
  <c r="BD151" i="4"/>
  <c r="S151" i="4"/>
  <c r="Q151" i="4"/>
  <c r="O151" i="4"/>
  <c r="BJ151" i="4"/>
  <c r="I151" i="4"/>
  <c r="BE151" i="4" s="1"/>
  <c r="BH150" i="4"/>
  <c r="BG150" i="4"/>
  <c r="BF150" i="4"/>
  <c r="BD150" i="4"/>
  <c r="S150" i="4"/>
  <c r="Q150" i="4"/>
  <c r="O150" i="4"/>
  <c r="BJ150" i="4"/>
  <c r="I150" i="4"/>
  <c r="BE150" i="4" s="1"/>
  <c r="BH149" i="4"/>
  <c r="BG149" i="4"/>
  <c r="BF149" i="4"/>
  <c r="BD149" i="4"/>
  <c r="S149" i="4"/>
  <c r="Q149" i="4"/>
  <c r="O149" i="4"/>
  <c r="BJ149" i="4"/>
  <c r="I149" i="4"/>
  <c r="BE149" i="4" s="1"/>
  <c r="BH148" i="4"/>
  <c r="BG148" i="4"/>
  <c r="BF148" i="4"/>
  <c r="BD148" i="4"/>
  <c r="S148" i="4"/>
  <c r="Q148" i="4"/>
  <c r="O148" i="4"/>
  <c r="BJ148" i="4"/>
  <c r="I148" i="4"/>
  <c r="BE148" i="4"/>
  <c r="BH146" i="4"/>
  <c r="BG146" i="4"/>
  <c r="BF146" i="4"/>
  <c r="BD146" i="4"/>
  <c r="S146" i="4"/>
  <c r="Q146" i="4"/>
  <c r="O146" i="4"/>
  <c r="BJ146" i="4"/>
  <c r="I146" i="4"/>
  <c r="BE146" i="4" s="1"/>
  <c r="BH145" i="4"/>
  <c r="BG145" i="4"/>
  <c r="BF145" i="4"/>
  <c r="BD145" i="4"/>
  <c r="S145" i="4"/>
  <c r="Q145" i="4"/>
  <c r="O145" i="4"/>
  <c r="BJ145" i="4"/>
  <c r="I145" i="4"/>
  <c r="BE145" i="4"/>
  <c r="BH144" i="4"/>
  <c r="BG144" i="4"/>
  <c r="BF144" i="4"/>
  <c r="BD144" i="4"/>
  <c r="S144" i="4"/>
  <c r="Q144" i="4"/>
  <c r="Q143" i="4" s="1"/>
  <c r="O144" i="4"/>
  <c r="BJ144" i="4"/>
  <c r="I144" i="4"/>
  <c r="BE144" i="4" s="1"/>
  <c r="BH142" i="4"/>
  <c r="BG142" i="4"/>
  <c r="BF142" i="4"/>
  <c r="BD142" i="4"/>
  <c r="S142" i="4"/>
  <c r="Q142" i="4"/>
  <c r="O142" i="4"/>
  <c r="BJ142" i="4"/>
  <c r="I142" i="4"/>
  <c r="BE142" i="4" s="1"/>
  <c r="BH141" i="4"/>
  <c r="BG141" i="4"/>
  <c r="BF141" i="4"/>
  <c r="BD141" i="4"/>
  <c r="S141" i="4"/>
  <c r="Q141" i="4"/>
  <c r="O141" i="4"/>
  <c r="BJ141" i="4"/>
  <c r="I141" i="4"/>
  <c r="BE141" i="4" s="1"/>
  <c r="BH140" i="4"/>
  <c r="BG140" i="4"/>
  <c r="BF140" i="4"/>
  <c r="BD140" i="4"/>
  <c r="S140" i="4"/>
  <c r="Q140" i="4"/>
  <c r="O140" i="4"/>
  <c r="BJ140" i="4"/>
  <c r="I140" i="4"/>
  <c r="BE140" i="4"/>
  <c r="BH139" i="4"/>
  <c r="BG139" i="4"/>
  <c r="BF139" i="4"/>
  <c r="BD139" i="4"/>
  <c r="S139" i="4"/>
  <c r="Q139" i="4"/>
  <c r="O139" i="4"/>
  <c r="BJ139" i="4"/>
  <c r="I139" i="4"/>
  <c r="BE139" i="4" s="1"/>
  <c r="BH138" i="4"/>
  <c r="BG138" i="4"/>
  <c r="BF138" i="4"/>
  <c r="BD138" i="4"/>
  <c r="S138" i="4"/>
  <c r="Q138" i="4"/>
  <c r="O138" i="4"/>
  <c r="BJ138" i="4"/>
  <c r="I138" i="4"/>
  <c r="BE138" i="4" s="1"/>
  <c r="BH137" i="4"/>
  <c r="BG137" i="4"/>
  <c r="BF137" i="4"/>
  <c r="BD137" i="4"/>
  <c r="S137" i="4"/>
  <c r="Q137" i="4"/>
  <c r="O137" i="4"/>
  <c r="BJ137" i="4"/>
  <c r="I137" i="4"/>
  <c r="BE137" i="4" s="1"/>
  <c r="BH136" i="4"/>
  <c r="BG136" i="4"/>
  <c r="BF136" i="4"/>
  <c r="BD136" i="4"/>
  <c r="S136" i="4"/>
  <c r="Q136" i="4"/>
  <c r="O136" i="4"/>
  <c r="BJ136" i="4"/>
  <c r="I136" i="4"/>
  <c r="BE136" i="4" s="1"/>
  <c r="BH134" i="4"/>
  <c r="BG134" i="4"/>
  <c r="BF134" i="4"/>
  <c r="BD134" i="4"/>
  <c r="S134" i="4"/>
  <c r="Q134" i="4"/>
  <c r="O134" i="4"/>
  <c r="BJ134" i="4"/>
  <c r="I134" i="4"/>
  <c r="BE134" i="4" s="1"/>
  <c r="BH133" i="4"/>
  <c r="BG133" i="4"/>
  <c r="BF133" i="4"/>
  <c r="BD133" i="4"/>
  <c r="S133" i="4"/>
  <c r="Q133" i="4"/>
  <c r="O133" i="4"/>
  <c r="BJ133" i="4"/>
  <c r="I133" i="4"/>
  <c r="BE133" i="4"/>
  <c r="BH132" i="4"/>
  <c r="BG132" i="4"/>
  <c r="BF132" i="4"/>
  <c r="BD132" i="4"/>
  <c r="S132" i="4"/>
  <c r="Q132" i="4"/>
  <c r="O132" i="4"/>
  <c r="BJ132" i="4"/>
  <c r="I132" i="4"/>
  <c r="BE132" i="4" s="1"/>
  <c r="BH131" i="4"/>
  <c r="BG131" i="4"/>
  <c r="BF131" i="4"/>
  <c r="BD131" i="4"/>
  <c r="S131" i="4"/>
  <c r="Q131" i="4"/>
  <c r="O131" i="4"/>
  <c r="BJ131" i="4"/>
  <c r="I131" i="4"/>
  <c r="BE131" i="4" s="1"/>
  <c r="BH130" i="4"/>
  <c r="BG130" i="4"/>
  <c r="BF130" i="4"/>
  <c r="BD130" i="4"/>
  <c r="S130" i="4"/>
  <c r="Q130" i="4"/>
  <c r="O130" i="4"/>
  <c r="BJ130" i="4"/>
  <c r="I130" i="4"/>
  <c r="BE130" i="4" s="1"/>
  <c r="BH129" i="4"/>
  <c r="BG129" i="4"/>
  <c r="BF129" i="4"/>
  <c r="BD129" i="4"/>
  <c r="S129" i="4"/>
  <c r="Q129" i="4"/>
  <c r="O129" i="4"/>
  <c r="BJ129" i="4"/>
  <c r="I129" i="4"/>
  <c r="BE129" i="4" s="1"/>
  <c r="BH128" i="4"/>
  <c r="BG128" i="4"/>
  <c r="BF128" i="4"/>
  <c r="BD128" i="4"/>
  <c r="S128" i="4"/>
  <c r="Q128" i="4"/>
  <c r="O128" i="4"/>
  <c r="BJ128" i="4"/>
  <c r="I128" i="4"/>
  <c r="BE128" i="4" s="1"/>
  <c r="I121" i="4"/>
  <c r="E121" i="4"/>
  <c r="E119" i="4"/>
  <c r="E117" i="4"/>
  <c r="I91" i="4"/>
  <c r="E91" i="4"/>
  <c r="E89" i="4"/>
  <c r="I24" i="4"/>
  <c r="I122" i="4"/>
  <c r="I92" i="4"/>
  <c r="I23" i="4"/>
  <c r="I18" i="4"/>
  <c r="E92" i="4"/>
  <c r="E122" i="4"/>
  <c r="I17" i="4"/>
  <c r="I12" i="4"/>
  <c r="I89" i="4" s="1"/>
  <c r="E7" i="4"/>
  <c r="E115" i="4" s="1"/>
  <c r="I37" i="3"/>
  <c r="I36" i="3"/>
  <c r="AY96" i="1" s="1"/>
  <c r="I35" i="3"/>
  <c r="AX96" i="1" s="1"/>
  <c r="BH139" i="3"/>
  <c r="BG139" i="3"/>
  <c r="BF139" i="3"/>
  <c r="BD139" i="3"/>
  <c r="S139" i="3"/>
  <c r="Q139" i="3"/>
  <c r="O139" i="3"/>
  <c r="BJ139" i="3"/>
  <c r="I139" i="3"/>
  <c r="BE139" i="3" s="1"/>
  <c r="BH138" i="3"/>
  <c r="BG138" i="3"/>
  <c r="BF138" i="3"/>
  <c r="BD138" i="3"/>
  <c r="S138" i="3"/>
  <c r="Q138" i="3"/>
  <c r="O138" i="3"/>
  <c r="BJ138" i="3"/>
  <c r="I138" i="3"/>
  <c r="BE138" i="3" s="1"/>
  <c r="BH137" i="3"/>
  <c r="BG137" i="3"/>
  <c r="BF137" i="3"/>
  <c r="BD137" i="3"/>
  <c r="S137" i="3"/>
  <c r="Q137" i="3"/>
  <c r="O137" i="3"/>
  <c r="BJ137" i="3"/>
  <c r="I137" i="3"/>
  <c r="BE137" i="3" s="1"/>
  <c r="BH136" i="3"/>
  <c r="BG136" i="3"/>
  <c r="BF136" i="3"/>
  <c r="BD136" i="3"/>
  <c r="S136" i="3"/>
  <c r="Q136" i="3"/>
  <c r="O136" i="3"/>
  <c r="BJ136" i="3"/>
  <c r="I136" i="3"/>
  <c r="BE136" i="3" s="1"/>
  <c r="BH135" i="3"/>
  <c r="BG135" i="3"/>
  <c r="BF135" i="3"/>
  <c r="BD135" i="3"/>
  <c r="S135" i="3"/>
  <c r="Q135" i="3"/>
  <c r="O135" i="3"/>
  <c r="BJ135" i="3"/>
  <c r="I135" i="3"/>
  <c r="BE135" i="3" s="1"/>
  <c r="BH134" i="3"/>
  <c r="BG134" i="3"/>
  <c r="BF134" i="3"/>
  <c r="BD134" i="3"/>
  <c r="S134" i="3"/>
  <c r="Q134" i="3"/>
  <c r="O134" i="3"/>
  <c r="BJ134" i="3"/>
  <c r="I134" i="3"/>
  <c r="BE134" i="3" s="1"/>
  <c r="BH133" i="3"/>
  <c r="BG133" i="3"/>
  <c r="BF133" i="3"/>
  <c r="BD133" i="3"/>
  <c r="S133" i="3"/>
  <c r="Q133" i="3"/>
  <c r="O133" i="3"/>
  <c r="BJ133" i="3"/>
  <c r="I133" i="3"/>
  <c r="BE133" i="3" s="1"/>
  <c r="BH132" i="3"/>
  <c r="BG132" i="3"/>
  <c r="BF132" i="3"/>
  <c r="BD132" i="3"/>
  <c r="S132" i="3"/>
  <c r="Q132" i="3"/>
  <c r="O132" i="3"/>
  <c r="BJ132" i="3"/>
  <c r="I132" i="3"/>
  <c r="BE132" i="3" s="1"/>
  <c r="BH131" i="3"/>
  <c r="BG131" i="3"/>
  <c r="BF131" i="3"/>
  <c r="BD131" i="3"/>
  <c r="S131" i="3"/>
  <c r="Q131" i="3"/>
  <c r="O131" i="3"/>
  <c r="BJ131" i="3"/>
  <c r="I131" i="3"/>
  <c r="BE131" i="3" s="1"/>
  <c r="BH130" i="3"/>
  <c r="BG130" i="3"/>
  <c r="BF130" i="3"/>
  <c r="BD130" i="3"/>
  <c r="S130" i="3"/>
  <c r="Q130" i="3"/>
  <c r="O130" i="3"/>
  <c r="BJ130" i="3"/>
  <c r="I130" i="3"/>
  <c r="BE130" i="3" s="1"/>
  <c r="BH129" i="3"/>
  <c r="BG129" i="3"/>
  <c r="BF129" i="3"/>
  <c r="BD129" i="3"/>
  <c r="S129" i="3"/>
  <c r="Q129" i="3"/>
  <c r="O129" i="3"/>
  <c r="BJ129" i="3"/>
  <c r="I129" i="3"/>
  <c r="BE129" i="3" s="1"/>
  <c r="BH128" i="3"/>
  <c r="BG128" i="3"/>
  <c r="BF128" i="3"/>
  <c r="BD128" i="3"/>
  <c r="S128" i="3"/>
  <c r="Q128" i="3"/>
  <c r="O128" i="3"/>
  <c r="BJ128" i="3"/>
  <c r="I128" i="3"/>
  <c r="BE128" i="3" s="1"/>
  <c r="BH127" i="3"/>
  <c r="BG127" i="3"/>
  <c r="BF127" i="3"/>
  <c r="BD127" i="3"/>
  <c r="S127" i="3"/>
  <c r="Q127" i="3"/>
  <c r="O127" i="3"/>
  <c r="BJ127" i="3"/>
  <c r="I127" i="3"/>
  <c r="BE127" i="3" s="1"/>
  <c r="BH126" i="3"/>
  <c r="BG126" i="3"/>
  <c r="BF126" i="3"/>
  <c r="BD126" i="3"/>
  <c r="S126" i="3"/>
  <c r="Q126" i="3"/>
  <c r="O126" i="3"/>
  <c r="BJ126" i="3"/>
  <c r="I126" i="3"/>
  <c r="BE126" i="3" s="1"/>
  <c r="BH125" i="3"/>
  <c r="BG125" i="3"/>
  <c r="BF125" i="3"/>
  <c r="BD125" i="3"/>
  <c r="S125" i="3"/>
  <c r="Q125" i="3"/>
  <c r="O125" i="3"/>
  <c r="BJ125" i="3"/>
  <c r="I125" i="3"/>
  <c r="BE125" i="3" s="1"/>
  <c r="BH124" i="3"/>
  <c r="BG124" i="3"/>
  <c r="BF124" i="3"/>
  <c r="BD124" i="3"/>
  <c r="S124" i="3"/>
  <c r="Q124" i="3"/>
  <c r="O124" i="3"/>
  <c r="BJ124" i="3"/>
  <c r="I124" i="3"/>
  <c r="BE124" i="3" s="1"/>
  <c r="BH123" i="3"/>
  <c r="BG123" i="3"/>
  <c r="BF123" i="3"/>
  <c r="BD123" i="3"/>
  <c r="S123" i="3"/>
  <c r="Q123" i="3"/>
  <c r="O123" i="3"/>
  <c r="BJ123" i="3"/>
  <c r="I123" i="3"/>
  <c r="BE123" i="3" s="1"/>
  <c r="BH122" i="3"/>
  <c r="BG122" i="3"/>
  <c r="BF122" i="3"/>
  <c r="BD122" i="3"/>
  <c r="S122" i="3"/>
  <c r="Q122" i="3"/>
  <c r="O122" i="3"/>
  <c r="BJ122" i="3"/>
  <c r="I122" i="3"/>
  <c r="BE122" i="3" s="1"/>
  <c r="BH121" i="3"/>
  <c r="BG121" i="3"/>
  <c r="BF121" i="3"/>
  <c r="BD121" i="3"/>
  <c r="S121" i="3"/>
  <c r="Q121" i="3"/>
  <c r="O121" i="3"/>
  <c r="BJ121" i="3"/>
  <c r="I121" i="3"/>
  <c r="BE121" i="3" s="1"/>
  <c r="I114" i="3"/>
  <c r="E114" i="3"/>
  <c r="E112" i="3"/>
  <c r="E110" i="3"/>
  <c r="I91" i="3"/>
  <c r="E91" i="3"/>
  <c r="E89" i="3"/>
  <c r="I24" i="3"/>
  <c r="I115" i="3"/>
  <c r="I92" i="3"/>
  <c r="I23" i="3"/>
  <c r="I18" i="3"/>
  <c r="E18" i="3"/>
  <c r="E115" i="3" s="1"/>
  <c r="I17" i="3"/>
  <c r="I12" i="3"/>
  <c r="I112" i="3" s="1"/>
  <c r="I37" i="2"/>
  <c r="I36" i="2"/>
  <c r="AY95" i="1" s="1"/>
  <c r="I35" i="2"/>
  <c r="AX95" i="1" s="1"/>
  <c r="BH274" i="2"/>
  <c r="BG274" i="2"/>
  <c r="BF274" i="2"/>
  <c r="BD274" i="2"/>
  <c r="S274" i="2"/>
  <c r="S273" i="2" s="1"/>
  <c r="Q274" i="2"/>
  <c r="Q273" i="2" s="1"/>
  <c r="O274" i="2"/>
  <c r="O273" i="2" s="1"/>
  <c r="BJ274" i="2"/>
  <c r="BJ273" i="2" s="1"/>
  <c r="I273" i="2" s="1"/>
  <c r="I112" i="2" s="1"/>
  <c r="I274" i="2"/>
  <c r="BE274" i="2" s="1"/>
  <c r="BH272" i="2"/>
  <c r="BG272" i="2"/>
  <c r="BF272" i="2"/>
  <c r="BD272" i="2"/>
  <c r="S272" i="2"/>
  <c r="S271" i="2" s="1"/>
  <c r="Q272" i="2"/>
  <c r="Q271" i="2" s="1"/>
  <c r="O272" i="2"/>
  <c r="O271" i="2" s="1"/>
  <c r="BJ272" i="2"/>
  <c r="BJ271" i="2" s="1"/>
  <c r="I271" i="2" s="1"/>
  <c r="I111" i="2" s="1"/>
  <c r="I272" i="2"/>
  <c r="BE272" i="2" s="1"/>
  <c r="BH270" i="2"/>
  <c r="BG270" i="2"/>
  <c r="BF270" i="2"/>
  <c r="BD270" i="2"/>
  <c r="S270" i="2"/>
  <c r="Q270" i="2"/>
  <c r="O270" i="2"/>
  <c r="BJ270" i="2"/>
  <c r="I270" i="2"/>
  <c r="BE270" i="2" s="1"/>
  <c r="BH269" i="2"/>
  <c r="BG269" i="2"/>
  <c r="BF269" i="2"/>
  <c r="BD269" i="2"/>
  <c r="S269" i="2"/>
  <c r="Q269" i="2"/>
  <c r="O269" i="2"/>
  <c r="BJ269" i="2"/>
  <c r="I269" i="2"/>
  <c r="BE269" i="2" s="1"/>
  <c r="BH267" i="2"/>
  <c r="BG267" i="2"/>
  <c r="BF267" i="2"/>
  <c r="BD267" i="2"/>
  <c r="S267" i="2"/>
  <c r="Q267" i="2"/>
  <c r="O267" i="2"/>
  <c r="BJ267" i="2"/>
  <c r="I267" i="2"/>
  <c r="BE267" i="2" s="1"/>
  <c r="BH266" i="2"/>
  <c r="BG266" i="2"/>
  <c r="BF266" i="2"/>
  <c r="BD266" i="2"/>
  <c r="S266" i="2"/>
  <c r="Q266" i="2"/>
  <c r="O266" i="2"/>
  <c r="BJ266" i="2"/>
  <c r="I266" i="2"/>
  <c r="BE266" i="2" s="1"/>
  <c r="BH265" i="2"/>
  <c r="BG265" i="2"/>
  <c r="BF265" i="2"/>
  <c r="BD265" i="2"/>
  <c r="S265" i="2"/>
  <c r="Q265" i="2"/>
  <c r="O265" i="2"/>
  <c r="BJ265" i="2"/>
  <c r="I265" i="2"/>
  <c r="BE265" i="2" s="1"/>
  <c r="BH264" i="2"/>
  <c r="BG264" i="2"/>
  <c r="BF264" i="2"/>
  <c r="BD264" i="2"/>
  <c r="S264" i="2"/>
  <c r="Q264" i="2"/>
  <c r="O264" i="2"/>
  <c r="BJ264" i="2"/>
  <c r="I264" i="2"/>
  <c r="BE264" i="2" s="1"/>
  <c r="BH263" i="2"/>
  <c r="BG263" i="2"/>
  <c r="BF263" i="2"/>
  <c r="BD263" i="2"/>
  <c r="S263" i="2"/>
  <c r="Q263" i="2"/>
  <c r="O263" i="2"/>
  <c r="BJ263" i="2"/>
  <c r="I263" i="2"/>
  <c r="BE263" i="2" s="1"/>
  <c r="BH262" i="2"/>
  <c r="BG262" i="2"/>
  <c r="BF262" i="2"/>
  <c r="BD262" i="2"/>
  <c r="S262" i="2"/>
  <c r="Q262" i="2"/>
  <c r="O262" i="2"/>
  <c r="BJ262" i="2"/>
  <c r="I262" i="2"/>
  <c r="BE262" i="2" s="1"/>
  <c r="BH261" i="2"/>
  <c r="BG261" i="2"/>
  <c r="BF261" i="2"/>
  <c r="BD261" i="2"/>
  <c r="S261" i="2"/>
  <c r="Q261" i="2"/>
  <c r="O261" i="2"/>
  <c r="BJ261" i="2"/>
  <c r="I261" i="2"/>
  <c r="BE261" i="2" s="1"/>
  <c r="BH260" i="2"/>
  <c r="BG260" i="2"/>
  <c r="BF260" i="2"/>
  <c r="BD260" i="2"/>
  <c r="S260" i="2"/>
  <c r="Q260" i="2"/>
  <c r="O260" i="2"/>
  <c r="BJ260" i="2"/>
  <c r="I260" i="2"/>
  <c r="BE260" i="2" s="1"/>
  <c r="BH259" i="2"/>
  <c r="BG259" i="2"/>
  <c r="BF259" i="2"/>
  <c r="BD259" i="2"/>
  <c r="S259" i="2"/>
  <c r="Q259" i="2"/>
  <c r="O259" i="2"/>
  <c r="BJ259" i="2"/>
  <c r="I259" i="2"/>
  <c r="BE259" i="2" s="1"/>
  <c r="BH258" i="2"/>
  <c r="BG258" i="2"/>
  <c r="BF258" i="2"/>
  <c r="BD258" i="2"/>
  <c r="S258" i="2"/>
  <c r="Q258" i="2"/>
  <c r="O258" i="2"/>
  <c r="BJ258" i="2"/>
  <c r="I258" i="2"/>
  <c r="BE258" i="2" s="1"/>
  <c r="BH257" i="2"/>
  <c r="BG257" i="2"/>
  <c r="BF257" i="2"/>
  <c r="BD257" i="2"/>
  <c r="S257" i="2"/>
  <c r="Q257" i="2"/>
  <c r="O257" i="2"/>
  <c r="BJ257" i="2"/>
  <c r="I257" i="2"/>
  <c r="BE257" i="2" s="1"/>
  <c r="BH256" i="2"/>
  <c r="BG256" i="2"/>
  <c r="BF256" i="2"/>
  <c r="BD256" i="2"/>
  <c r="S256" i="2"/>
  <c r="Q256" i="2"/>
  <c r="O256" i="2"/>
  <c r="BJ256" i="2"/>
  <c r="I256" i="2"/>
  <c r="BE256" i="2" s="1"/>
  <c r="BH255" i="2"/>
  <c r="BG255" i="2"/>
  <c r="BF255" i="2"/>
  <c r="BD255" i="2"/>
  <c r="S255" i="2"/>
  <c r="Q255" i="2"/>
  <c r="O255" i="2"/>
  <c r="BJ255" i="2"/>
  <c r="I255" i="2"/>
  <c r="BE255" i="2" s="1"/>
  <c r="BH254" i="2"/>
  <c r="BG254" i="2"/>
  <c r="BF254" i="2"/>
  <c r="BD254" i="2"/>
  <c r="S254" i="2"/>
  <c r="Q254" i="2"/>
  <c r="O254" i="2"/>
  <c r="BJ254" i="2"/>
  <c r="I254" i="2"/>
  <c r="BE254" i="2" s="1"/>
  <c r="BH253" i="2"/>
  <c r="BG253" i="2"/>
  <c r="BF253" i="2"/>
  <c r="BD253" i="2"/>
  <c r="S253" i="2"/>
  <c r="Q253" i="2"/>
  <c r="O253" i="2"/>
  <c r="BJ253" i="2"/>
  <c r="I253" i="2"/>
  <c r="BE253" i="2" s="1"/>
  <c r="BH252" i="2"/>
  <c r="BG252" i="2"/>
  <c r="BF252" i="2"/>
  <c r="BD252" i="2"/>
  <c r="S252" i="2"/>
  <c r="Q252" i="2"/>
  <c r="O252" i="2"/>
  <c r="BJ252" i="2"/>
  <c r="I252" i="2"/>
  <c r="BE252" i="2" s="1"/>
  <c r="BH250" i="2"/>
  <c r="BG250" i="2"/>
  <c r="BF250" i="2"/>
  <c r="BD250" i="2"/>
  <c r="S250" i="2"/>
  <c r="Q250" i="2"/>
  <c r="O250" i="2"/>
  <c r="BJ250" i="2"/>
  <c r="I250" i="2"/>
  <c r="BE250" i="2" s="1"/>
  <c r="BH249" i="2"/>
  <c r="BG249" i="2"/>
  <c r="BF249" i="2"/>
  <c r="BD249" i="2"/>
  <c r="S249" i="2"/>
  <c r="Q249" i="2"/>
  <c r="O249" i="2"/>
  <c r="BJ249" i="2"/>
  <c r="I249" i="2"/>
  <c r="BE249" i="2" s="1"/>
  <c r="BH248" i="2"/>
  <c r="BG248" i="2"/>
  <c r="BF248" i="2"/>
  <c r="BD248" i="2"/>
  <c r="S248" i="2"/>
  <c r="Q248" i="2"/>
  <c r="O248" i="2"/>
  <c r="BJ248" i="2"/>
  <c r="I248" i="2"/>
  <c r="BE248" i="2" s="1"/>
  <c r="BH247" i="2"/>
  <c r="BG247" i="2"/>
  <c r="BF247" i="2"/>
  <c r="BD247" i="2"/>
  <c r="S247" i="2"/>
  <c r="Q247" i="2"/>
  <c r="O247" i="2"/>
  <c r="BJ247" i="2"/>
  <c r="I247" i="2"/>
  <c r="BE247" i="2" s="1"/>
  <c r="BH246" i="2"/>
  <c r="BG246" i="2"/>
  <c r="BF246" i="2"/>
  <c r="BD246" i="2"/>
  <c r="S246" i="2"/>
  <c r="Q246" i="2"/>
  <c r="O246" i="2"/>
  <c r="BJ246" i="2"/>
  <c r="I246" i="2"/>
  <c r="BE246" i="2" s="1"/>
  <c r="BH245" i="2"/>
  <c r="BG245" i="2"/>
  <c r="BF245" i="2"/>
  <c r="BD245" i="2"/>
  <c r="S245" i="2"/>
  <c r="Q245" i="2"/>
  <c r="O245" i="2"/>
  <c r="BJ245" i="2"/>
  <c r="I245" i="2"/>
  <c r="BE245" i="2" s="1"/>
  <c r="BH244" i="2"/>
  <c r="BG244" i="2"/>
  <c r="BF244" i="2"/>
  <c r="BD244" i="2"/>
  <c r="S244" i="2"/>
  <c r="Q244" i="2"/>
  <c r="O244" i="2"/>
  <c r="BJ244" i="2"/>
  <c r="I244" i="2"/>
  <c r="BE244" i="2" s="1"/>
  <c r="BH243" i="2"/>
  <c r="BG243" i="2"/>
  <c r="BF243" i="2"/>
  <c r="BD243" i="2"/>
  <c r="S243" i="2"/>
  <c r="Q243" i="2"/>
  <c r="O243" i="2"/>
  <c r="BJ243" i="2"/>
  <c r="I243" i="2"/>
  <c r="BE243" i="2" s="1"/>
  <c r="BH242" i="2"/>
  <c r="BG242" i="2"/>
  <c r="BF242" i="2"/>
  <c r="BD242" i="2"/>
  <c r="S242" i="2"/>
  <c r="Q242" i="2"/>
  <c r="O242" i="2"/>
  <c r="BJ242" i="2"/>
  <c r="I242" i="2"/>
  <c r="BE242" i="2" s="1"/>
  <c r="BH241" i="2"/>
  <c r="BG241" i="2"/>
  <c r="BF241" i="2"/>
  <c r="BD241" i="2"/>
  <c r="S241" i="2"/>
  <c r="Q241" i="2"/>
  <c r="O241" i="2"/>
  <c r="BJ241" i="2"/>
  <c r="I241" i="2"/>
  <c r="BE241" i="2" s="1"/>
  <c r="BH240" i="2"/>
  <c r="BG240" i="2"/>
  <c r="BF240" i="2"/>
  <c r="BD240" i="2"/>
  <c r="S240" i="2"/>
  <c r="Q240" i="2"/>
  <c r="O240" i="2"/>
  <c r="BJ240" i="2"/>
  <c r="I240" i="2"/>
  <c r="BE240" i="2" s="1"/>
  <c r="BH239" i="2"/>
  <c r="BG239" i="2"/>
  <c r="BF239" i="2"/>
  <c r="BD239" i="2"/>
  <c r="S239" i="2"/>
  <c r="Q239" i="2"/>
  <c r="O239" i="2"/>
  <c r="BJ239" i="2"/>
  <c r="I239" i="2"/>
  <c r="BE239" i="2" s="1"/>
  <c r="BH238" i="2"/>
  <c r="BG238" i="2"/>
  <c r="BF238" i="2"/>
  <c r="BD238" i="2"/>
  <c r="S238" i="2"/>
  <c r="Q238" i="2"/>
  <c r="O238" i="2"/>
  <c r="BJ238" i="2"/>
  <c r="I238" i="2"/>
  <c r="BE238" i="2" s="1"/>
  <c r="BH237" i="2"/>
  <c r="BG237" i="2"/>
  <c r="BF237" i="2"/>
  <c r="BD237" i="2"/>
  <c r="S237" i="2"/>
  <c r="Q237" i="2"/>
  <c r="O237" i="2"/>
  <c r="BJ237" i="2"/>
  <c r="I237" i="2"/>
  <c r="BE237" i="2" s="1"/>
  <c r="BH236" i="2"/>
  <c r="BG236" i="2"/>
  <c r="BF236" i="2"/>
  <c r="BD236" i="2"/>
  <c r="S236" i="2"/>
  <c r="Q236" i="2"/>
  <c r="O236" i="2"/>
  <c r="BJ236" i="2"/>
  <c r="I236" i="2"/>
  <c r="BE236" i="2" s="1"/>
  <c r="BH235" i="2"/>
  <c r="BG235" i="2"/>
  <c r="BF235" i="2"/>
  <c r="BD235" i="2"/>
  <c r="S235" i="2"/>
  <c r="Q235" i="2"/>
  <c r="O235" i="2"/>
  <c r="BJ235" i="2"/>
  <c r="I235" i="2"/>
  <c r="BE235" i="2" s="1"/>
  <c r="BH234" i="2"/>
  <c r="BG234" i="2"/>
  <c r="BF234" i="2"/>
  <c r="BD234" i="2"/>
  <c r="S234" i="2"/>
  <c r="Q234" i="2"/>
  <c r="O234" i="2"/>
  <c r="BJ234" i="2"/>
  <c r="I234" i="2"/>
  <c r="BE234" i="2" s="1"/>
  <c r="BH233" i="2"/>
  <c r="BG233" i="2"/>
  <c r="BF233" i="2"/>
  <c r="BD233" i="2"/>
  <c r="S233" i="2"/>
  <c r="Q233" i="2"/>
  <c r="O233" i="2"/>
  <c r="BJ233" i="2"/>
  <c r="I233" i="2"/>
  <c r="BE233" i="2" s="1"/>
  <c r="BH231" i="2"/>
  <c r="BG231" i="2"/>
  <c r="BF231" i="2"/>
  <c r="BD231" i="2"/>
  <c r="S231" i="2"/>
  <c r="Q231" i="2"/>
  <c r="O231" i="2"/>
  <c r="BJ231" i="2"/>
  <c r="I231" i="2"/>
  <c r="BE231" i="2" s="1"/>
  <c r="BH230" i="2"/>
  <c r="BG230" i="2"/>
  <c r="BF230" i="2"/>
  <c r="BD230" i="2"/>
  <c r="S230" i="2"/>
  <c r="Q230" i="2"/>
  <c r="O230" i="2"/>
  <c r="BJ230" i="2"/>
  <c r="I230" i="2"/>
  <c r="BE230" i="2" s="1"/>
  <c r="BH229" i="2"/>
  <c r="BG229" i="2"/>
  <c r="BF229" i="2"/>
  <c r="BD229" i="2"/>
  <c r="S229" i="2"/>
  <c r="Q229" i="2"/>
  <c r="O229" i="2"/>
  <c r="BJ229" i="2"/>
  <c r="I229" i="2"/>
  <c r="BE229" i="2" s="1"/>
  <c r="BH228" i="2"/>
  <c r="BG228" i="2"/>
  <c r="BF228" i="2"/>
  <c r="BD228" i="2"/>
  <c r="S228" i="2"/>
  <c r="Q228" i="2"/>
  <c r="O228" i="2"/>
  <c r="BJ228" i="2"/>
  <c r="I228" i="2"/>
  <c r="BE228" i="2" s="1"/>
  <c r="BH226" i="2"/>
  <c r="BG226" i="2"/>
  <c r="BF226" i="2"/>
  <c r="BD226" i="2"/>
  <c r="S226" i="2"/>
  <c r="Q226" i="2"/>
  <c r="O226" i="2"/>
  <c r="BJ226" i="2"/>
  <c r="I226" i="2"/>
  <c r="BE226" i="2" s="1"/>
  <c r="BH225" i="2"/>
  <c r="BG225" i="2"/>
  <c r="BF225" i="2"/>
  <c r="BD225" i="2"/>
  <c r="S225" i="2"/>
  <c r="Q225" i="2"/>
  <c r="O225" i="2"/>
  <c r="BJ225" i="2"/>
  <c r="I225" i="2"/>
  <c r="BE225" i="2" s="1"/>
  <c r="BH224" i="2"/>
  <c r="BG224" i="2"/>
  <c r="BF224" i="2"/>
  <c r="BD224" i="2"/>
  <c r="S224" i="2"/>
  <c r="Q224" i="2"/>
  <c r="O224" i="2"/>
  <c r="BJ224" i="2"/>
  <c r="I224" i="2"/>
  <c r="BE224" i="2" s="1"/>
  <c r="BH222" i="2"/>
  <c r="BG222" i="2"/>
  <c r="BF222" i="2"/>
  <c r="BD222" i="2"/>
  <c r="S222" i="2"/>
  <c r="Q222" i="2"/>
  <c r="O222" i="2"/>
  <c r="BJ222" i="2"/>
  <c r="I222" i="2"/>
  <c r="BE222" i="2" s="1"/>
  <c r="BH221" i="2"/>
  <c r="BG221" i="2"/>
  <c r="BF221" i="2"/>
  <c r="BD221" i="2"/>
  <c r="S221" i="2"/>
  <c r="Q221" i="2"/>
  <c r="O221" i="2"/>
  <c r="BJ221" i="2"/>
  <c r="I221" i="2"/>
  <c r="BE221" i="2" s="1"/>
  <c r="BH220" i="2"/>
  <c r="BG220" i="2"/>
  <c r="BF220" i="2"/>
  <c r="BD220" i="2"/>
  <c r="S220" i="2"/>
  <c r="Q220" i="2"/>
  <c r="O220" i="2"/>
  <c r="BJ220" i="2"/>
  <c r="I220" i="2"/>
  <c r="BE220" i="2" s="1"/>
  <c r="BH219" i="2"/>
  <c r="BG219" i="2"/>
  <c r="BF219" i="2"/>
  <c r="BD219" i="2"/>
  <c r="S219" i="2"/>
  <c r="Q219" i="2"/>
  <c r="O219" i="2"/>
  <c r="BJ219" i="2"/>
  <c r="I219" i="2"/>
  <c r="BE219" i="2" s="1"/>
  <c r="BH218" i="2"/>
  <c r="BG218" i="2"/>
  <c r="BF218" i="2"/>
  <c r="BD218" i="2"/>
  <c r="S218" i="2"/>
  <c r="Q218" i="2"/>
  <c r="O218" i="2"/>
  <c r="BJ218" i="2"/>
  <c r="I218" i="2"/>
  <c r="BE218" i="2" s="1"/>
  <c r="BH217" i="2"/>
  <c r="BG217" i="2"/>
  <c r="BF217" i="2"/>
  <c r="BD217" i="2"/>
  <c r="S217" i="2"/>
  <c r="Q217" i="2"/>
  <c r="O217" i="2"/>
  <c r="BJ217" i="2"/>
  <c r="I217" i="2"/>
  <c r="BE217" i="2" s="1"/>
  <c r="BH216" i="2"/>
  <c r="BG216" i="2"/>
  <c r="BF216" i="2"/>
  <c r="BD216" i="2"/>
  <c r="S216" i="2"/>
  <c r="Q216" i="2"/>
  <c r="O216" i="2"/>
  <c r="BJ216" i="2"/>
  <c r="I216" i="2"/>
  <c r="BE216" i="2" s="1"/>
  <c r="BH215" i="2"/>
  <c r="BG215" i="2"/>
  <c r="BF215" i="2"/>
  <c r="BD215" i="2"/>
  <c r="S215" i="2"/>
  <c r="Q215" i="2"/>
  <c r="O215" i="2"/>
  <c r="BJ215" i="2"/>
  <c r="I215" i="2"/>
  <c r="BE215" i="2" s="1"/>
  <c r="BH214" i="2"/>
  <c r="BG214" i="2"/>
  <c r="BF214" i="2"/>
  <c r="BD214" i="2"/>
  <c r="S214" i="2"/>
  <c r="Q214" i="2"/>
  <c r="O214" i="2"/>
  <c r="BJ214" i="2"/>
  <c r="I214" i="2"/>
  <c r="BE214" i="2" s="1"/>
  <c r="BH213" i="2"/>
  <c r="BG213" i="2"/>
  <c r="BF213" i="2"/>
  <c r="BD213" i="2"/>
  <c r="S213" i="2"/>
  <c r="Q213" i="2"/>
  <c r="O213" i="2"/>
  <c r="BJ213" i="2"/>
  <c r="I213" i="2"/>
  <c r="BE213" i="2" s="1"/>
  <c r="BH212" i="2"/>
  <c r="BG212" i="2"/>
  <c r="BF212" i="2"/>
  <c r="BD212" i="2"/>
  <c r="S212" i="2"/>
  <c r="Q212" i="2"/>
  <c r="O212" i="2"/>
  <c r="BJ212" i="2"/>
  <c r="I212" i="2"/>
  <c r="BE212" i="2" s="1"/>
  <c r="BH211" i="2"/>
  <c r="BG211" i="2"/>
  <c r="BF211" i="2"/>
  <c r="BD211" i="2"/>
  <c r="S211" i="2"/>
  <c r="Q211" i="2"/>
  <c r="O211" i="2"/>
  <c r="BJ211" i="2"/>
  <c r="I211" i="2"/>
  <c r="BE211" i="2" s="1"/>
  <c r="BH210" i="2"/>
  <c r="BG210" i="2"/>
  <c r="BF210" i="2"/>
  <c r="BD210" i="2"/>
  <c r="S210" i="2"/>
  <c r="Q210" i="2"/>
  <c r="O210" i="2"/>
  <c r="BJ210" i="2"/>
  <c r="I210" i="2"/>
  <c r="BE210" i="2" s="1"/>
  <c r="BH209" i="2"/>
  <c r="BG209" i="2"/>
  <c r="BF209" i="2"/>
  <c r="BD209" i="2"/>
  <c r="S209" i="2"/>
  <c r="Q209" i="2"/>
  <c r="O209" i="2"/>
  <c r="BJ209" i="2"/>
  <c r="I209" i="2"/>
  <c r="BE209" i="2" s="1"/>
  <c r="BH208" i="2"/>
  <c r="BG208" i="2"/>
  <c r="BF208" i="2"/>
  <c r="BD208" i="2"/>
  <c r="S208" i="2"/>
  <c r="Q208" i="2"/>
  <c r="O208" i="2"/>
  <c r="BJ208" i="2"/>
  <c r="I208" i="2"/>
  <c r="BE208" i="2" s="1"/>
  <c r="BH207" i="2"/>
  <c r="BG207" i="2"/>
  <c r="BF207" i="2"/>
  <c r="BD207" i="2"/>
  <c r="S207" i="2"/>
  <c r="Q207" i="2"/>
  <c r="O207" i="2"/>
  <c r="BJ207" i="2"/>
  <c r="I207" i="2"/>
  <c r="BE207" i="2" s="1"/>
  <c r="BH206" i="2"/>
  <c r="BG206" i="2"/>
  <c r="BF206" i="2"/>
  <c r="BD206" i="2"/>
  <c r="S206" i="2"/>
  <c r="Q206" i="2"/>
  <c r="O206" i="2"/>
  <c r="BJ206" i="2"/>
  <c r="I206" i="2"/>
  <c r="BE206" i="2" s="1"/>
  <c r="BH205" i="2"/>
  <c r="BG205" i="2"/>
  <c r="BF205" i="2"/>
  <c r="BD205" i="2"/>
  <c r="S205" i="2"/>
  <c r="Q205" i="2"/>
  <c r="O205" i="2"/>
  <c r="BJ205" i="2"/>
  <c r="I205" i="2"/>
  <c r="BE205" i="2" s="1"/>
  <c r="BH204" i="2"/>
  <c r="BG204" i="2"/>
  <c r="BF204" i="2"/>
  <c r="BD204" i="2"/>
  <c r="S204" i="2"/>
  <c r="Q204" i="2"/>
  <c r="O204" i="2"/>
  <c r="BJ204" i="2"/>
  <c r="I204" i="2"/>
  <c r="BE204" i="2" s="1"/>
  <c r="BH203" i="2"/>
  <c r="BG203" i="2"/>
  <c r="BF203" i="2"/>
  <c r="BD203" i="2"/>
  <c r="S203" i="2"/>
  <c r="Q203" i="2"/>
  <c r="O203" i="2"/>
  <c r="BJ203" i="2"/>
  <c r="I203" i="2"/>
  <c r="BE203" i="2" s="1"/>
  <c r="BH202" i="2"/>
  <c r="BG202" i="2"/>
  <c r="BF202" i="2"/>
  <c r="BD202" i="2"/>
  <c r="S202" i="2"/>
  <c r="Q202" i="2"/>
  <c r="O202" i="2"/>
  <c r="BJ202" i="2"/>
  <c r="I202" i="2"/>
  <c r="BE202" i="2" s="1"/>
  <c r="BH201" i="2"/>
  <c r="BG201" i="2"/>
  <c r="BF201" i="2"/>
  <c r="BD201" i="2"/>
  <c r="S201" i="2"/>
  <c r="Q201" i="2"/>
  <c r="O201" i="2"/>
  <c r="BJ201" i="2"/>
  <c r="I201" i="2"/>
  <c r="BE201" i="2" s="1"/>
  <c r="BH199" i="2"/>
  <c r="BG199" i="2"/>
  <c r="BF199" i="2"/>
  <c r="BD199" i="2"/>
  <c r="S199" i="2"/>
  <c r="Q199" i="2"/>
  <c r="O199" i="2"/>
  <c r="BJ199" i="2"/>
  <c r="I199" i="2"/>
  <c r="BE199" i="2" s="1"/>
  <c r="BH198" i="2"/>
  <c r="BG198" i="2"/>
  <c r="BF198" i="2"/>
  <c r="BD198" i="2"/>
  <c r="S198" i="2"/>
  <c r="Q198" i="2"/>
  <c r="O198" i="2"/>
  <c r="BJ198" i="2"/>
  <c r="I198" i="2"/>
  <c r="BE198" i="2" s="1"/>
  <c r="BH197" i="2"/>
  <c r="BG197" i="2"/>
  <c r="BF197" i="2"/>
  <c r="BD197" i="2"/>
  <c r="S197" i="2"/>
  <c r="Q197" i="2"/>
  <c r="O197" i="2"/>
  <c r="BJ197" i="2"/>
  <c r="I197" i="2"/>
  <c r="BE197" i="2" s="1"/>
  <c r="BH196" i="2"/>
  <c r="BG196" i="2"/>
  <c r="BF196" i="2"/>
  <c r="BD196" i="2"/>
  <c r="S196" i="2"/>
  <c r="Q196" i="2"/>
  <c r="O196" i="2"/>
  <c r="BJ196" i="2"/>
  <c r="I196" i="2"/>
  <c r="BE196" i="2" s="1"/>
  <c r="BH193" i="2"/>
  <c r="BG193" i="2"/>
  <c r="BF193" i="2"/>
  <c r="BD193" i="2"/>
  <c r="S193" i="2"/>
  <c r="Q193" i="2"/>
  <c r="O193" i="2"/>
  <c r="BJ193" i="2"/>
  <c r="I193" i="2"/>
  <c r="BE193" i="2" s="1"/>
  <c r="BH192" i="2"/>
  <c r="BG192" i="2"/>
  <c r="BF192" i="2"/>
  <c r="BD192" i="2"/>
  <c r="S192" i="2"/>
  <c r="Q192" i="2"/>
  <c r="O192" i="2"/>
  <c r="BJ192" i="2"/>
  <c r="I192" i="2"/>
  <c r="BE192" i="2" s="1"/>
  <c r="BH191" i="2"/>
  <c r="BG191" i="2"/>
  <c r="BF191" i="2"/>
  <c r="BD191" i="2"/>
  <c r="S191" i="2"/>
  <c r="Q191" i="2"/>
  <c r="O191" i="2"/>
  <c r="BJ191" i="2"/>
  <c r="I191" i="2"/>
  <c r="BE191" i="2" s="1"/>
  <c r="BH190" i="2"/>
  <c r="BG190" i="2"/>
  <c r="BF190" i="2"/>
  <c r="BD190" i="2"/>
  <c r="S190" i="2"/>
  <c r="Q190" i="2"/>
  <c r="O190" i="2"/>
  <c r="BJ190" i="2"/>
  <c r="I190" i="2"/>
  <c r="BE190" i="2" s="1"/>
  <c r="BH189" i="2"/>
  <c r="BG189" i="2"/>
  <c r="BF189" i="2"/>
  <c r="BD189" i="2"/>
  <c r="S189" i="2"/>
  <c r="Q189" i="2"/>
  <c r="O189" i="2"/>
  <c r="BJ189" i="2"/>
  <c r="I189" i="2"/>
  <c r="BE189" i="2" s="1"/>
  <c r="BH188" i="2"/>
  <c r="BG188" i="2"/>
  <c r="BF188" i="2"/>
  <c r="BD188" i="2"/>
  <c r="S188" i="2"/>
  <c r="Q188" i="2"/>
  <c r="O188" i="2"/>
  <c r="BJ188" i="2"/>
  <c r="I188" i="2"/>
  <c r="BE188" i="2" s="1"/>
  <c r="BH187" i="2"/>
  <c r="BG187" i="2"/>
  <c r="BF187" i="2"/>
  <c r="BD187" i="2"/>
  <c r="S187" i="2"/>
  <c r="Q187" i="2"/>
  <c r="O187" i="2"/>
  <c r="BJ187" i="2"/>
  <c r="I187" i="2"/>
  <c r="BE187" i="2" s="1"/>
  <c r="BH186" i="2"/>
  <c r="BG186" i="2"/>
  <c r="BF186" i="2"/>
  <c r="BD186" i="2"/>
  <c r="S186" i="2"/>
  <c r="Q186" i="2"/>
  <c r="O186" i="2"/>
  <c r="BJ186" i="2"/>
  <c r="I186" i="2"/>
  <c r="BE186" i="2" s="1"/>
  <c r="BH185" i="2"/>
  <c r="BG185" i="2"/>
  <c r="BF185" i="2"/>
  <c r="BD185" i="2"/>
  <c r="S185" i="2"/>
  <c r="Q185" i="2"/>
  <c r="O185" i="2"/>
  <c r="BJ185" i="2"/>
  <c r="I185" i="2"/>
  <c r="BE185" i="2" s="1"/>
  <c r="BH184" i="2"/>
  <c r="BG184" i="2"/>
  <c r="BF184" i="2"/>
  <c r="BD184" i="2"/>
  <c r="S184" i="2"/>
  <c r="Q184" i="2"/>
  <c r="O184" i="2"/>
  <c r="BJ184" i="2"/>
  <c r="I184" i="2"/>
  <c r="BE184" i="2" s="1"/>
  <c r="BH183" i="2"/>
  <c r="BG183" i="2"/>
  <c r="BF183" i="2"/>
  <c r="BD183" i="2"/>
  <c r="S183" i="2"/>
  <c r="Q183" i="2"/>
  <c r="O183" i="2"/>
  <c r="BJ183" i="2"/>
  <c r="I183" i="2"/>
  <c r="BE183" i="2" s="1"/>
  <c r="BH182" i="2"/>
  <c r="BG182" i="2"/>
  <c r="BF182" i="2"/>
  <c r="BD182" i="2"/>
  <c r="S182" i="2"/>
  <c r="Q182" i="2"/>
  <c r="O182" i="2"/>
  <c r="BJ182" i="2"/>
  <c r="I182" i="2"/>
  <c r="BE182" i="2" s="1"/>
  <c r="BH181" i="2"/>
  <c r="BG181" i="2"/>
  <c r="BF181" i="2"/>
  <c r="BD181" i="2"/>
  <c r="S181" i="2"/>
  <c r="Q181" i="2"/>
  <c r="O181" i="2"/>
  <c r="BJ181" i="2"/>
  <c r="I181" i="2"/>
  <c r="BE181" i="2" s="1"/>
  <c r="BH180" i="2"/>
  <c r="BG180" i="2"/>
  <c r="BF180" i="2"/>
  <c r="BD180" i="2"/>
  <c r="S180" i="2"/>
  <c r="Q180" i="2"/>
  <c r="O180" i="2"/>
  <c r="BJ180" i="2"/>
  <c r="I180" i="2"/>
  <c r="BE180" i="2" s="1"/>
  <c r="BH179" i="2"/>
  <c r="BG179" i="2"/>
  <c r="BF179" i="2"/>
  <c r="BD179" i="2"/>
  <c r="S179" i="2"/>
  <c r="Q179" i="2"/>
  <c r="O179" i="2"/>
  <c r="BJ179" i="2"/>
  <c r="I179" i="2"/>
  <c r="BE179" i="2" s="1"/>
  <c r="BH178" i="2"/>
  <c r="BG178" i="2"/>
  <c r="BF178" i="2"/>
  <c r="BD178" i="2"/>
  <c r="S178" i="2"/>
  <c r="Q178" i="2"/>
  <c r="O178" i="2"/>
  <c r="BJ178" i="2"/>
  <c r="I178" i="2"/>
  <c r="BE178" i="2" s="1"/>
  <c r="BH177" i="2"/>
  <c r="BG177" i="2"/>
  <c r="BF177" i="2"/>
  <c r="BD177" i="2"/>
  <c r="S177" i="2"/>
  <c r="Q177" i="2"/>
  <c r="O177" i="2"/>
  <c r="BJ177" i="2"/>
  <c r="I177" i="2"/>
  <c r="BE177" i="2" s="1"/>
  <c r="BH176" i="2"/>
  <c r="BG176" i="2"/>
  <c r="BF176" i="2"/>
  <c r="BD176" i="2"/>
  <c r="S176" i="2"/>
  <c r="Q176" i="2"/>
  <c r="O176" i="2"/>
  <c r="BJ176" i="2"/>
  <c r="I176" i="2"/>
  <c r="BE176" i="2" s="1"/>
  <c r="BH175" i="2"/>
  <c r="BG175" i="2"/>
  <c r="BF175" i="2"/>
  <c r="BD175" i="2"/>
  <c r="S175" i="2"/>
  <c r="Q175" i="2"/>
  <c r="O175" i="2"/>
  <c r="BJ175" i="2"/>
  <c r="I175" i="2"/>
  <c r="BE175" i="2" s="1"/>
  <c r="BH174" i="2"/>
  <c r="BG174" i="2"/>
  <c r="BF174" i="2"/>
  <c r="BD174" i="2"/>
  <c r="S174" i="2"/>
  <c r="Q174" i="2"/>
  <c r="O174" i="2"/>
  <c r="BJ174" i="2"/>
  <c r="I174" i="2"/>
  <c r="BE174" i="2" s="1"/>
  <c r="BH173" i="2"/>
  <c r="BG173" i="2"/>
  <c r="BF173" i="2"/>
  <c r="BD173" i="2"/>
  <c r="S173" i="2"/>
  <c r="Q173" i="2"/>
  <c r="O173" i="2"/>
  <c r="BJ173" i="2"/>
  <c r="I173" i="2"/>
  <c r="BE173" i="2" s="1"/>
  <c r="BH172" i="2"/>
  <c r="BG172" i="2"/>
  <c r="BF172" i="2"/>
  <c r="BD172" i="2"/>
  <c r="S172" i="2"/>
  <c r="Q172" i="2"/>
  <c r="O172" i="2"/>
  <c r="BJ172" i="2"/>
  <c r="I172" i="2"/>
  <c r="BE172" i="2" s="1"/>
  <c r="BH171" i="2"/>
  <c r="BG171" i="2"/>
  <c r="BF171" i="2"/>
  <c r="BD171" i="2"/>
  <c r="S171" i="2"/>
  <c r="Q171" i="2"/>
  <c r="O171" i="2"/>
  <c r="BJ171" i="2"/>
  <c r="I171" i="2"/>
  <c r="BE171" i="2" s="1"/>
  <c r="BH170" i="2"/>
  <c r="BG170" i="2"/>
  <c r="BF170" i="2"/>
  <c r="BD170" i="2"/>
  <c r="S170" i="2"/>
  <c r="Q170" i="2"/>
  <c r="O170" i="2"/>
  <c r="BJ170" i="2"/>
  <c r="I170" i="2"/>
  <c r="BE170" i="2" s="1"/>
  <c r="BH169" i="2"/>
  <c r="BG169" i="2"/>
  <c r="BF169" i="2"/>
  <c r="BD169" i="2"/>
  <c r="S169" i="2"/>
  <c r="Q169" i="2"/>
  <c r="O169" i="2"/>
  <c r="BJ169" i="2"/>
  <c r="I169" i="2"/>
  <c r="BE169" i="2" s="1"/>
  <c r="BH168" i="2"/>
  <c r="BG168" i="2"/>
  <c r="BF168" i="2"/>
  <c r="BD168" i="2"/>
  <c r="S168" i="2"/>
  <c r="Q168" i="2"/>
  <c r="O168" i="2"/>
  <c r="BJ168" i="2"/>
  <c r="I168" i="2"/>
  <c r="BE168" i="2" s="1"/>
  <c r="BH167" i="2"/>
  <c r="BG167" i="2"/>
  <c r="BF167" i="2"/>
  <c r="BD167" i="2"/>
  <c r="S167" i="2"/>
  <c r="Q167" i="2"/>
  <c r="O167" i="2"/>
  <c r="BJ167" i="2"/>
  <c r="I167" i="2"/>
  <c r="BE167" i="2" s="1"/>
  <c r="BH166" i="2"/>
  <c r="BG166" i="2"/>
  <c r="BF166" i="2"/>
  <c r="BD166" i="2"/>
  <c r="S166" i="2"/>
  <c r="Q166" i="2"/>
  <c r="O166" i="2"/>
  <c r="BJ166" i="2"/>
  <c r="I166" i="2"/>
  <c r="BE166" i="2" s="1"/>
  <c r="BH165" i="2"/>
  <c r="BG165" i="2"/>
  <c r="BF165" i="2"/>
  <c r="BD165" i="2"/>
  <c r="S165" i="2"/>
  <c r="Q165" i="2"/>
  <c r="O165" i="2"/>
  <c r="BJ165" i="2"/>
  <c r="I165" i="2"/>
  <c r="BE165" i="2" s="1"/>
  <c r="BH163" i="2"/>
  <c r="BG163" i="2"/>
  <c r="BF163" i="2"/>
  <c r="BD163" i="2"/>
  <c r="S163" i="2"/>
  <c r="Q163" i="2"/>
  <c r="O163" i="2"/>
  <c r="BJ163" i="2"/>
  <c r="I163" i="2"/>
  <c r="BE163" i="2" s="1"/>
  <c r="BH162" i="2"/>
  <c r="BG162" i="2"/>
  <c r="BF162" i="2"/>
  <c r="BD162" i="2"/>
  <c r="S162" i="2"/>
  <c r="Q162" i="2"/>
  <c r="O162" i="2"/>
  <c r="BJ162" i="2"/>
  <c r="I162" i="2"/>
  <c r="BE162" i="2" s="1"/>
  <c r="BH161" i="2"/>
  <c r="BG161" i="2"/>
  <c r="BF161" i="2"/>
  <c r="BD161" i="2"/>
  <c r="S161" i="2"/>
  <c r="Q161" i="2"/>
  <c r="O161" i="2"/>
  <c r="BJ161" i="2"/>
  <c r="I161" i="2"/>
  <c r="BE161" i="2" s="1"/>
  <c r="BH160" i="2"/>
  <c r="BG160" i="2"/>
  <c r="BF160" i="2"/>
  <c r="BD160" i="2"/>
  <c r="S160" i="2"/>
  <c r="Q160" i="2"/>
  <c r="O160" i="2"/>
  <c r="BJ160" i="2"/>
  <c r="I160" i="2"/>
  <c r="BE160" i="2" s="1"/>
  <c r="BH159" i="2"/>
  <c r="BG159" i="2"/>
  <c r="BF159" i="2"/>
  <c r="BD159" i="2"/>
  <c r="S159" i="2"/>
  <c r="Q159" i="2"/>
  <c r="O159" i="2"/>
  <c r="BJ159" i="2"/>
  <c r="I159" i="2"/>
  <c r="BE159" i="2" s="1"/>
  <c r="BH158" i="2"/>
  <c r="BG158" i="2"/>
  <c r="BF158" i="2"/>
  <c r="BD158" i="2"/>
  <c r="S158" i="2"/>
  <c r="Q158" i="2"/>
  <c r="O158" i="2"/>
  <c r="BJ158" i="2"/>
  <c r="I158" i="2"/>
  <c r="BE158" i="2" s="1"/>
  <c r="BH157" i="2"/>
  <c r="BG157" i="2"/>
  <c r="BF157" i="2"/>
  <c r="BD157" i="2"/>
  <c r="S157" i="2"/>
  <c r="Q157" i="2"/>
  <c r="O157" i="2"/>
  <c r="BJ157" i="2"/>
  <c r="I157" i="2"/>
  <c r="BE157" i="2" s="1"/>
  <c r="BH156" i="2"/>
  <c r="BG156" i="2"/>
  <c r="BF156" i="2"/>
  <c r="BD156" i="2"/>
  <c r="S156" i="2"/>
  <c r="Q156" i="2"/>
  <c r="O156" i="2"/>
  <c r="BJ156" i="2"/>
  <c r="I156" i="2"/>
  <c r="BE156" i="2" s="1"/>
  <c r="BH155" i="2"/>
  <c r="BG155" i="2"/>
  <c r="BF155" i="2"/>
  <c r="BD155" i="2"/>
  <c r="S155" i="2"/>
  <c r="Q155" i="2"/>
  <c r="O155" i="2"/>
  <c r="BJ155" i="2"/>
  <c r="I155" i="2"/>
  <c r="BE155" i="2" s="1"/>
  <c r="BH153" i="2"/>
  <c r="BG153" i="2"/>
  <c r="BF153" i="2"/>
  <c r="BD153" i="2"/>
  <c r="S153" i="2"/>
  <c r="Q153" i="2"/>
  <c r="O153" i="2"/>
  <c r="BJ153" i="2"/>
  <c r="I153" i="2"/>
  <c r="BE153" i="2" s="1"/>
  <c r="BH152" i="2"/>
  <c r="BG152" i="2"/>
  <c r="BF152" i="2"/>
  <c r="BD152" i="2"/>
  <c r="S152" i="2"/>
  <c r="Q152" i="2"/>
  <c r="O152" i="2"/>
  <c r="BJ152" i="2"/>
  <c r="I152" i="2"/>
  <c r="BE152" i="2" s="1"/>
  <c r="BH150" i="2"/>
  <c r="BG150" i="2"/>
  <c r="BF150" i="2"/>
  <c r="BD150" i="2"/>
  <c r="S150" i="2"/>
  <c r="Q150" i="2"/>
  <c r="O150" i="2"/>
  <c r="BJ150" i="2"/>
  <c r="I150" i="2"/>
  <c r="BE150" i="2" s="1"/>
  <c r="BH149" i="2"/>
  <c r="BG149" i="2"/>
  <c r="BF149" i="2"/>
  <c r="BD149" i="2"/>
  <c r="S149" i="2"/>
  <c r="Q149" i="2"/>
  <c r="O149" i="2"/>
  <c r="BJ149" i="2"/>
  <c r="I149" i="2"/>
  <c r="BE149" i="2" s="1"/>
  <c r="BH148" i="2"/>
  <c r="BG148" i="2"/>
  <c r="BF148" i="2"/>
  <c r="BD148" i="2"/>
  <c r="S148" i="2"/>
  <c r="Q148" i="2"/>
  <c r="O148" i="2"/>
  <c r="BJ148" i="2"/>
  <c r="I148" i="2"/>
  <c r="BE148" i="2" s="1"/>
  <c r="BH147" i="2"/>
  <c r="BG147" i="2"/>
  <c r="BF147" i="2"/>
  <c r="BD147" i="2"/>
  <c r="S147" i="2"/>
  <c r="Q147" i="2"/>
  <c r="O147" i="2"/>
  <c r="BJ147" i="2"/>
  <c r="I147" i="2"/>
  <c r="BE147" i="2" s="1"/>
  <c r="BH145" i="2"/>
  <c r="BG145" i="2"/>
  <c r="BF145" i="2"/>
  <c r="BD145" i="2"/>
  <c r="S145" i="2"/>
  <c r="Q145" i="2"/>
  <c r="O145" i="2"/>
  <c r="BJ145" i="2"/>
  <c r="I145" i="2"/>
  <c r="BE145" i="2" s="1"/>
  <c r="BH144" i="2"/>
  <c r="BG144" i="2"/>
  <c r="BF144" i="2"/>
  <c r="BD144" i="2"/>
  <c r="S144" i="2"/>
  <c r="Q144" i="2"/>
  <c r="O144" i="2"/>
  <c r="BJ144" i="2"/>
  <c r="I144" i="2"/>
  <c r="BE144" i="2" s="1"/>
  <c r="BH143" i="2"/>
  <c r="BG143" i="2"/>
  <c r="BF143" i="2"/>
  <c r="BD143" i="2"/>
  <c r="S143" i="2"/>
  <c r="Q143" i="2"/>
  <c r="O143" i="2"/>
  <c r="BJ143" i="2"/>
  <c r="I143" i="2"/>
  <c r="BE143" i="2" s="1"/>
  <c r="BH142" i="2"/>
  <c r="BG142" i="2"/>
  <c r="BF142" i="2"/>
  <c r="BD142" i="2"/>
  <c r="S142" i="2"/>
  <c r="Q142" i="2"/>
  <c r="O142" i="2"/>
  <c r="BJ142" i="2"/>
  <c r="I142" i="2"/>
  <c r="BE142" i="2" s="1"/>
  <c r="BH141" i="2"/>
  <c r="BG141" i="2"/>
  <c r="BF141" i="2"/>
  <c r="BD141" i="2"/>
  <c r="S141" i="2"/>
  <c r="Q141" i="2"/>
  <c r="O141" i="2"/>
  <c r="BJ141" i="2"/>
  <c r="I141" i="2"/>
  <c r="BE141" i="2" s="1"/>
  <c r="BH140" i="2"/>
  <c r="BG140" i="2"/>
  <c r="BF140" i="2"/>
  <c r="BD140" i="2"/>
  <c r="S140" i="2"/>
  <c r="Q140" i="2"/>
  <c r="O140" i="2"/>
  <c r="BJ140" i="2"/>
  <c r="I140" i="2"/>
  <c r="BE140" i="2" s="1"/>
  <c r="BH139" i="2"/>
  <c r="BG139" i="2"/>
  <c r="BF139" i="2"/>
  <c r="BD139" i="2"/>
  <c r="S139" i="2"/>
  <c r="Q139" i="2"/>
  <c r="O139" i="2"/>
  <c r="BJ139" i="2"/>
  <c r="I139" i="2"/>
  <c r="BE139" i="2" s="1"/>
  <c r="BH138" i="2"/>
  <c r="BG138" i="2"/>
  <c r="BF138" i="2"/>
  <c r="BD138" i="2"/>
  <c r="S138" i="2"/>
  <c r="Q138" i="2"/>
  <c r="O138" i="2"/>
  <c r="BJ138" i="2"/>
  <c r="I138" i="2"/>
  <c r="BE138" i="2" s="1"/>
  <c r="BH137" i="2"/>
  <c r="BG137" i="2"/>
  <c r="BF137" i="2"/>
  <c r="BD137" i="2"/>
  <c r="S137" i="2"/>
  <c r="Q137" i="2"/>
  <c r="O137" i="2"/>
  <c r="BJ137" i="2"/>
  <c r="I137" i="2"/>
  <c r="BE137" i="2" s="1"/>
  <c r="BH136" i="2"/>
  <c r="BG136" i="2"/>
  <c r="BF136" i="2"/>
  <c r="BD136" i="2"/>
  <c r="S136" i="2"/>
  <c r="Q136" i="2"/>
  <c r="O136" i="2"/>
  <c r="BJ136" i="2"/>
  <c r="I136" i="2"/>
  <c r="BE136" i="2" s="1"/>
  <c r="BH135" i="2"/>
  <c r="BG135" i="2"/>
  <c r="BF135" i="2"/>
  <c r="BD135" i="2"/>
  <c r="S135" i="2"/>
  <c r="Q135" i="2"/>
  <c r="O135" i="2"/>
  <c r="BJ135" i="2"/>
  <c r="I135" i="2"/>
  <c r="BE135" i="2" s="1"/>
  <c r="I128" i="2"/>
  <c r="E128" i="2"/>
  <c r="E126" i="2"/>
  <c r="I91" i="2"/>
  <c r="E91" i="2"/>
  <c r="E89" i="2"/>
  <c r="I24" i="2"/>
  <c r="I129" i="2"/>
  <c r="I92" i="2"/>
  <c r="I23" i="2"/>
  <c r="I18" i="2"/>
  <c r="E92" i="2"/>
  <c r="I17" i="2"/>
  <c r="I12" i="2"/>
  <c r="I89" i="2" s="1"/>
  <c r="AS94" i="1"/>
  <c r="L90" i="1"/>
  <c r="AM90" i="1"/>
  <c r="AM89" i="1"/>
  <c r="L89" i="1"/>
  <c r="AM87" i="1"/>
  <c r="L87" i="1"/>
  <c r="L85" i="1"/>
  <c r="L84" i="1"/>
  <c r="S135" i="4" l="1"/>
  <c r="E36" i="8"/>
  <c r="BC101" i="1" s="1"/>
  <c r="O135" i="4"/>
  <c r="BJ143" i="4"/>
  <c r="I143" i="4" s="1"/>
  <c r="I100" i="4" s="1"/>
  <c r="O147" i="4"/>
  <c r="Q121" i="5"/>
  <c r="S124" i="5"/>
  <c r="I33" i="6"/>
  <c r="AV99" i="1" s="1"/>
  <c r="S120" i="8"/>
  <c r="S119" i="8" s="1"/>
  <c r="S118" i="8" s="1"/>
  <c r="Q147" i="4"/>
  <c r="Q119" i="6"/>
  <c r="Q118" i="6" s="1"/>
  <c r="S147" i="4"/>
  <c r="Q156" i="4"/>
  <c r="Q166" i="4"/>
  <c r="Q190" i="4"/>
  <c r="BJ190" i="4"/>
  <c r="I190" i="4" s="1"/>
  <c r="I104" i="4" s="1"/>
  <c r="Q194" i="4"/>
  <c r="I119" i="4"/>
  <c r="E92" i="8"/>
  <c r="BJ166" i="4"/>
  <c r="I166" i="4" s="1"/>
  <c r="I103" i="4" s="1"/>
  <c r="E37" i="4"/>
  <c r="BD97" i="1" s="1"/>
  <c r="E37" i="5"/>
  <c r="BD98" i="1" s="1"/>
  <c r="BJ128" i="6"/>
  <c r="I128" i="6" s="1"/>
  <c r="I98" i="6" s="1"/>
  <c r="BJ119" i="6"/>
  <c r="BJ120" i="8"/>
  <c r="I120" i="8" s="1"/>
  <c r="I98" i="8" s="1"/>
  <c r="E35" i="8"/>
  <c r="BB101" i="1" s="1"/>
  <c r="E37" i="8"/>
  <c r="BD101" i="1" s="1"/>
  <c r="E33" i="8"/>
  <c r="AZ101" i="1" s="1"/>
  <c r="Q120" i="8"/>
  <c r="Q119" i="8" s="1"/>
  <c r="Q118" i="8" s="1"/>
  <c r="I89" i="8"/>
  <c r="E36" i="7"/>
  <c r="BC100" i="1" s="1"/>
  <c r="I89" i="7"/>
  <c r="S120" i="7"/>
  <c r="S119" i="7" s="1"/>
  <c r="S118" i="7" s="1"/>
  <c r="Q120" i="7"/>
  <c r="Q119" i="7" s="1"/>
  <c r="Q118" i="7" s="1"/>
  <c r="E37" i="7"/>
  <c r="BD100" i="1" s="1"/>
  <c r="E35" i="7"/>
  <c r="BB100" i="1" s="1"/>
  <c r="O120" i="7"/>
  <c r="O119" i="7" s="1"/>
  <c r="O118" i="7" s="1"/>
  <c r="AU100" i="1" s="1"/>
  <c r="BJ120" i="7"/>
  <c r="BJ119" i="7" s="1"/>
  <c r="I34" i="7"/>
  <c r="AW100" i="1" s="1"/>
  <c r="E33" i="7"/>
  <c r="AZ100" i="1" s="1"/>
  <c r="BJ118" i="6"/>
  <c r="I118" i="6" s="1"/>
  <c r="I119" i="6"/>
  <c r="I97" i="6" s="1"/>
  <c r="E33" i="6"/>
  <c r="AZ99" i="1" s="1"/>
  <c r="I34" i="6"/>
  <c r="AW99" i="1" s="1"/>
  <c r="AT99" i="1" s="1"/>
  <c r="E37" i="6"/>
  <c r="BD99" i="1" s="1"/>
  <c r="O119" i="6"/>
  <c r="E36" i="6"/>
  <c r="BC99" i="1" s="1"/>
  <c r="I113" i="5"/>
  <c r="BJ121" i="5"/>
  <c r="BJ120" i="5" s="1"/>
  <c r="Q124" i="5"/>
  <c r="Q120" i="5" s="1"/>
  <c r="Q119" i="5" s="1"/>
  <c r="E36" i="5"/>
  <c r="BC98" i="1" s="1"/>
  <c r="E35" i="5"/>
  <c r="BB98" i="1" s="1"/>
  <c r="O124" i="5"/>
  <c r="O120" i="5" s="1"/>
  <c r="O119" i="5" s="1"/>
  <c r="AU98" i="1" s="1"/>
  <c r="S120" i="5"/>
  <c r="S119" i="5" s="1"/>
  <c r="E34" i="4"/>
  <c r="BA97" i="1" s="1"/>
  <c r="BJ135" i="4"/>
  <c r="I135" i="4" s="1"/>
  <c r="I99" i="4" s="1"/>
  <c r="Q135" i="4"/>
  <c r="BJ156" i="4"/>
  <c r="I156" i="4" s="1"/>
  <c r="I102" i="4" s="1"/>
  <c r="BJ147" i="4"/>
  <c r="I147" i="4" s="1"/>
  <c r="I101" i="4" s="1"/>
  <c r="BJ127" i="4"/>
  <c r="Q127" i="4"/>
  <c r="Q126" i="4" s="1"/>
  <c r="Q125" i="4" s="1"/>
  <c r="E36" i="4"/>
  <c r="BC97" i="1" s="1"/>
  <c r="O127" i="4"/>
  <c r="S127" i="4"/>
  <c r="S143" i="4"/>
  <c r="O143" i="4"/>
  <c r="I33" i="3"/>
  <c r="AV96" i="1" s="1"/>
  <c r="E33" i="3"/>
  <c r="AZ96" i="1" s="1"/>
  <c r="I89" i="3"/>
  <c r="E92" i="3"/>
  <c r="Q120" i="3"/>
  <c r="Q119" i="3" s="1"/>
  <c r="Q118" i="3" s="1"/>
  <c r="BJ120" i="3"/>
  <c r="E36" i="3"/>
  <c r="BC96" i="1" s="1"/>
  <c r="S268" i="2"/>
  <c r="Q227" i="2"/>
  <c r="BJ151" i="2"/>
  <c r="I151" i="2" s="1"/>
  <c r="I100" i="2" s="1"/>
  <c r="S200" i="2"/>
  <c r="O154" i="2"/>
  <c r="O164" i="2"/>
  <c r="BJ251" i="2"/>
  <c r="I251" i="2" s="1"/>
  <c r="I109" i="2" s="1"/>
  <c r="S251" i="2"/>
  <c r="O151" i="2"/>
  <c r="S154" i="2"/>
  <c r="Q195" i="2"/>
  <c r="Q268" i="2"/>
  <c r="O200" i="2"/>
  <c r="O195" i="2"/>
  <c r="S227" i="2"/>
  <c r="O268" i="2"/>
  <c r="I126" i="2"/>
  <c r="S164" i="2"/>
  <c r="O232" i="2"/>
  <c r="Q251" i="2"/>
  <c r="Q164" i="2"/>
  <c r="BJ223" i="2"/>
  <c r="I223" i="2" s="1"/>
  <c r="I106" i="2" s="1"/>
  <c r="Q223" i="2"/>
  <c r="O251" i="2"/>
  <c r="E37" i="2"/>
  <c r="BD95" i="1" s="1"/>
  <c r="S146" i="2"/>
  <c r="O146" i="2"/>
  <c r="S223" i="2"/>
  <c r="S232" i="2"/>
  <c r="BJ227" i="2"/>
  <c r="I227" i="2" s="1"/>
  <c r="I107" i="2" s="1"/>
  <c r="BJ164" i="2"/>
  <c r="I164" i="2" s="1"/>
  <c r="I102" i="2" s="1"/>
  <c r="E34" i="2"/>
  <c r="BA95" i="1" s="1"/>
  <c r="Q154" i="2"/>
  <c r="Q151" i="2"/>
  <c r="BJ195" i="2"/>
  <c r="I195" i="2" s="1"/>
  <c r="I104" i="2" s="1"/>
  <c r="BJ146" i="2"/>
  <c r="I146" i="2" s="1"/>
  <c r="I99" i="2" s="1"/>
  <c r="Q146" i="2"/>
  <c r="BJ154" i="2"/>
  <c r="I154" i="2" s="1"/>
  <c r="I101" i="2" s="1"/>
  <c r="BJ200" i="2"/>
  <c r="I200" i="2" s="1"/>
  <c r="I105" i="2" s="1"/>
  <c r="Q200" i="2"/>
  <c r="O223" i="2"/>
  <c r="O227" i="2"/>
  <c r="BJ134" i="2"/>
  <c r="I134" i="2" s="1"/>
  <c r="I98" i="2" s="1"/>
  <c r="Q134" i="2"/>
  <c r="O134" i="2"/>
  <c r="O133" i="2" s="1"/>
  <c r="E35" i="2"/>
  <c r="BB95" i="1" s="1"/>
  <c r="S134" i="2"/>
  <c r="S151" i="2"/>
  <c r="S133" i="2" s="1"/>
  <c r="S195" i="2"/>
  <c r="BJ232" i="2"/>
  <c r="I232" i="2" s="1"/>
  <c r="I108" i="2" s="1"/>
  <c r="Q232" i="2"/>
  <c r="BJ268" i="2"/>
  <c r="I268" i="2" s="1"/>
  <c r="I110" i="2" s="1"/>
  <c r="BJ119" i="8"/>
  <c r="O120" i="3"/>
  <c r="O119" i="3" s="1"/>
  <c r="O118" i="3" s="1"/>
  <c r="AU96" i="1" s="1"/>
  <c r="I34" i="4"/>
  <c r="AW97" i="1" s="1"/>
  <c r="E35" i="4"/>
  <c r="BB97" i="1" s="1"/>
  <c r="I33" i="2"/>
  <c r="AV95" i="1" s="1"/>
  <c r="E33" i="2"/>
  <c r="AZ95" i="1" s="1"/>
  <c r="E35" i="3"/>
  <c r="BB96" i="1" s="1"/>
  <c r="E37" i="3"/>
  <c r="BD96" i="1" s="1"/>
  <c r="I33" i="4"/>
  <c r="AV97" i="1" s="1"/>
  <c r="E33" i="4"/>
  <c r="AZ97" i="1" s="1"/>
  <c r="E36" i="2"/>
  <c r="BC95" i="1" s="1"/>
  <c r="I34" i="2"/>
  <c r="AW95" i="1" s="1"/>
  <c r="I34" i="3"/>
  <c r="AW96" i="1" s="1"/>
  <c r="AT96" i="1" s="1"/>
  <c r="E34" i="3"/>
  <c r="BA96" i="1" s="1"/>
  <c r="S120" i="3"/>
  <c r="S119" i="3" s="1"/>
  <c r="S118" i="3" s="1"/>
  <c r="I127" i="4"/>
  <c r="I98" i="4" s="1"/>
  <c r="I34" i="5"/>
  <c r="AW98" i="1" s="1"/>
  <c r="E34" i="5"/>
  <c r="BA98" i="1" s="1"/>
  <c r="I33" i="5"/>
  <c r="AV98" i="1" s="1"/>
  <c r="E33" i="5"/>
  <c r="AZ98" i="1" s="1"/>
  <c r="E35" i="6"/>
  <c r="BB99" i="1" s="1"/>
  <c r="S190" i="4"/>
  <c r="I112" i="6"/>
  <c r="I89" i="6"/>
  <c r="S119" i="6"/>
  <c r="S128" i="6"/>
  <c r="I115" i="7"/>
  <c r="I92" i="7"/>
  <c r="E34" i="7"/>
  <c r="BA100" i="1" s="1"/>
  <c r="I120" i="7"/>
  <c r="I98" i="7" s="1"/>
  <c r="S156" i="4"/>
  <c r="O190" i="4"/>
  <c r="O194" i="4"/>
  <c r="O128" i="6"/>
  <c r="O118" i="6" s="1"/>
  <c r="AU99" i="1" s="1"/>
  <c r="O156" i="4"/>
  <c r="S166" i="4"/>
  <c r="E115" i="6"/>
  <c r="E92" i="6"/>
  <c r="E34" i="6"/>
  <c r="BA99" i="1" s="1"/>
  <c r="E108" i="7"/>
  <c r="I34" i="8"/>
  <c r="AW101" i="1" s="1"/>
  <c r="E34" i="8"/>
  <c r="BA101" i="1" s="1"/>
  <c r="I33" i="8"/>
  <c r="AV101" i="1" s="1"/>
  <c r="I33" i="7"/>
  <c r="AV100" i="1" s="1"/>
  <c r="I92" i="8"/>
  <c r="Q194" i="2" l="1"/>
  <c r="I121" i="5"/>
  <c r="I98" i="5" s="1"/>
  <c r="AT100" i="1"/>
  <c r="I96" i="6"/>
  <c r="I30" i="6"/>
  <c r="O126" i="4"/>
  <c r="O125" i="4" s="1"/>
  <c r="AU97" i="1" s="1"/>
  <c r="S126" i="4"/>
  <c r="S125" i="4" s="1"/>
  <c r="BC94" i="1"/>
  <c r="AY94" i="1" s="1"/>
  <c r="BJ126" i="4"/>
  <c r="I126" i="4" s="1"/>
  <c r="I97" i="4" s="1"/>
  <c r="I120" i="3"/>
  <c r="I98" i="3" s="1"/>
  <c r="BJ119" i="3"/>
  <c r="BD94" i="1"/>
  <c r="W33" i="1" s="1"/>
  <c r="Q133" i="2"/>
  <c r="BA94" i="1"/>
  <c r="AW94" i="1" s="1"/>
  <c r="AK30" i="1" s="1"/>
  <c r="BB94" i="1"/>
  <c r="W31" i="1" s="1"/>
  <c r="S194" i="2"/>
  <c r="S132" i="2" s="1"/>
  <c r="O194" i="2"/>
  <c r="O132" i="2" s="1"/>
  <c r="AU95" i="1" s="1"/>
  <c r="AT95" i="1"/>
  <c r="BJ194" i="2"/>
  <c r="I194" i="2" s="1"/>
  <c r="I103" i="2" s="1"/>
  <c r="BJ133" i="2"/>
  <c r="I133" i="2" s="1"/>
  <c r="I97" i="2" s="1"/>
  <c r="I119" i="8"/>
  <c r="I97" i="8" s="1"/>
  <c r="BJ118" i="8"/>
  <c r="I118" i="8" s="1"/>
  <c r="BJ118" i="7"/>
  <c r="I118" i="7" s="1"/>
  <c r="I119" i="7"/>
  <c r="I97" i="7" s="1"/>
  <c r="AT97" i="1"/>
  <c r="I120" i="5"/>
  <c r="I97" i="5" s="1"/>
  <c r="BJ119" i="5"/>
  <c r="I119" i="5" s="1"/>
  <c r="Q132" i="2"/>
  <c r="AT101" i="1"/>
  <c r="S118" i="6"/>
  <c r="AT98" i="1"/>
  <c r="AZ94" i="1"/>
  <c r="BJ125" i="4" l="1"/>
  <c r="I125" i="4" s="1"/>
  <c r="AG99" i="1"/>
  <c r="AN99" i="1" s="1"/>
  <c r="I39" i="6"/>
  <c r="W32" i="1"/>
  <c r="AU94" i="1"/>
  <c r="I119" i="3"/>
  <c r="I97" i="3" s="1"/>
  <c r="BJ118" i="3"/>
  <c r="I118" i="3" s="1"/>
  <c r="W30" i="1"/>
  <c r="AX94" i="1"/>
  <c r="BJ132" i="2"/>
  <c r="I132" i="2" s="1"/>
  <c r="I96" i="2" s="1"/>
  <c r="I96" i="5"/>
  <c r="I30" i="5"/>
  <c r="I96" i="4"/>
  <c r="I30" i="4"/>
  <c r="I96" i="7"/>
  <c r="I30" i="7"/>
  <c r="W29" i="1"/>
  <c r="AV94" i="1"/>
  <c r="I30" i="8"/>
  <c r="I96" i="8"/>
  <c r="I30" i="3" l="1"/>
  <c r="I96" i="3"/>
  <c r="I30" i="2"/>
  <c r="AG95" i="1" s="1"/>
  <c r="AG97" i="1"/>
  <c r="AN97" i="1" s="1"/>
  <c r="I39" i="4"/>
  <c r="AG100" i="1"/>
  <c r="AN100" i="1" s="1"/>
  <c r="I39" i="7"/>
  <c r="AT94" i="1"/>
  <c r="AK29" i="1"/>
  <c r="AG98" i="1"/>
  <c r="AN98" i="1" s="1"/>
  <c r="I39" i="5"/>
  <c r="AG101" i="1"/>
  <c r="AN101" i="1" s="1"/>
  <c r="I39" i="8"/>
  <c r="I39" i="3" l="1"/>
  <c r="AG96" i="1"/>
  <c r="AN96" i="1" s="1"/>
  <c r="I39" i="2"/>
  <c r="AN95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<sst xmlns="http://schemas.openxmlformats.org/spreadsheetml/2006/main" count="4764" uniqueCount="861">
  <si>
    <t>Export Komplet</t>
  </si>
  <si>
    <t/>
  </si>
  <si>
    <t>2.0</t>
  </si>
  <si>
    <t>False</t>
  </si>
  <si>
    <t>{1b4983ac-6b8b-4a7c-a7b4-ef84d0d51cd6}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</si>
  <si>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</si>
  <si>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</si>
  <si>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</si>
  <si>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</si>
  <si>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</si>
  <si>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</si>
  <si>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</si>
  <si>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2014</t>
  </si>
  <si>
    <t>Stavba:</t>
  </si>
  <si>
    <t>Zníženie energetickej náročnosti Galaxi spol. s r.o.</t>
  </si>
  <si>
    <t>JKSO:</t>
  </si>
  <si>
    <t>KS:</t>
  </si>
  <si>
    <t>Miesto:</t>
  </si>
  <si>
    <t>Myjava</t>
  </si>
  <si>
    <t>Dátum:</t>
  </si>
  <si>
    <t>Objednávateľ:</t>
  </si>
  <si>
    <t>IČO:</t>
  </si>
  <si>
    <t>Galaxi, spol. s r.o. č. 802, Turá Lúka</t>
  </si>
  <si>
    <t>IČ DPH:</t>
  </si>
  <si>
    <t>Zhotoviteľ:</t>
  </si>
  <si>
    <t xml:space="preserve"> </t>
  </si>
  <si>
    <t>Projektant:</t>
  </si>
  <si>
    <t>Ing. Milan Ďurec- HARMONIA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</si>
  <si>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</si>
  <si>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</si>
  <si>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</si>
  <si>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</si>
  <si>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</si>
  <si>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</si>
  <si>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</si>
  <si>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</si>
  <si>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</si>
  <si>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</si>
  <si>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</si>
  <si>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</si>
  <si>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</si>
  <si>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</si>
  <si>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</si>
  <si>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</si>
  <si>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</si>
  <si>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</si>
  <si>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</si>
  <si>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</si>
  <si>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</si>
  <si>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</si>
  <si>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</si>
  <si>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</si>
  <si>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</si>
  <si>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</si>
  <si>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</si>
  <si>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</si>
  <si>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</si>
  <si>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</si>
  <si>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</si>
  <si>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</si>
  <si>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</si>
  <si>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</si>
  <si>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</si>
  <si>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</si>
  <si>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</si>
  <si>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</si>
  <si>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</si>
  <si>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</si>
  <si>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</si>
  <si>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</si>
  <si>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</si>
  <si>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</si>
  <si>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</si>
  <si>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</si>
  <si>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</si>
  <si>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</si>
  <si>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</si>
  <si>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objektu</t>
  </si>
  <si>
    <t>STA</t>
  </si>
  <si>
    <t>1</t>
  </si>
  <si>
    <t>{450b0a0e-57c1-4fa3-ae49-c11df271ff9d}</t>
  </si>
  <si>
    <t>02</t>
  </si>
  <si>
    <t>Fotovoltaické panely</t>
  </si>
  <si>
    <t>{164eeef1-06ee-4a51-af36-6785e46780fe}</t>
  </si>
  <si>
    <t>03</t>
  </si>
  <si>
    <t>Úprava ústredného vykurovania</t>
  </si>
  <si>
    <t>{2f0b213b-9c52-4707-90a1-2f93b4342215}</t>
  </si>
  <si>
    <t>04</t>
  </si>
  <si>
    <t>Stlačený vzduch</t>
  </si>
  <si>
    <t>{ccab6904-d3c1-463d-8566-179050e649d9}</t>
  </si>
  <si>
    <t>05</t>
  </si>
  <si>
    <t>Vzduchotechnika</t>
  </si>
  <si>
    <t>{5b6ed5dd-4508-47fd-b34d-5a5a524f4632}</t>
  </si>
  <si>
    <t>06</t>
  </si>
  <si>
    <t>Svietidlá</t>
  </si>
  <si>
    <t>{138ac8e8-4807-4cda-a0a8-7bfa0ffd2475}</t>
  </si>
  <si>
    <t>07</t>
  </si>
  <si>
    <t>Bleskozvod</t>
  </si>
  <si>
    <t>{21e844e8-4161-4da4-8f8b-217f4f5e518d}</t>
  </si>
  <si>
    <t>KRYCÍ LIST ROZPOČTU</t>
  </si>
  <si>
    <t>Objekt:</t>
  </si>
  <si>
    <t>01 - Zateplenie objektu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</si>
  <si>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</si>
  <si>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</si>
  <si>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</si>
  <si>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</si>
  <si>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</si>
  <si>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</si>
  <si>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</si>
  <si>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</si>
  <si>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</si>
  <si>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</si>
  <si>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</si>
  <si>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</si>
  <si>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</si>
  <si>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</si>
  <si>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</si>
  <si>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</si>
  <si>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</si>
  <si>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</si>
  <si>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769 - Montáže vzduchotechnických zariadení</t>
  </si>
  <si>
    <t xml:space="preserve">    783 - Nátery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</si>
  <si>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</si>
  <si>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</si>
  <si>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</si>
  <si>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</si>
  <si>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</si>
  <si>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</si>
  <si>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</si>
  <si>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</si>
  <si>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</si>
  <si>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</si>
  <si>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</si>
  <si>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</si>
  <si>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</si>
  <si>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Práce a dodávky HSV</t>
  </si>
  <si>
    <t>ROZPOCET</t>
  </si>
  <si>
    <t>Zemné práce</t>
  </si>
  <si>
    <t>K</t>
  </si>
  <si>
    <t>Rozoberanie dlažby, z betónových alebo kamenin. dlaždíc, dosiek alebo tvaroviek,  -0,13800t</t>
  </si>
  <si>
    <t>m2</t>
  </si>
  <si>
    <t>4</t>
  </si>
  <si>
    <t>2</t>
  </si>
  <si>
    <t>-553049605</t>
  </si>
  <si>
    <t>Odstránenie krytu v ploche do 200 m2 z betónu prostého, hr. vrstvy do 150 mm,  -0,22500t</t>
  </si>
  <si>
    <t>-918786393</t>
  </si>
  <si>
    <t>3</t>
  </si>
  <si>
    <t>Odstránenie krytu asfaltového v ploche do 200 m2, hr. nad 50 do 100 mm,  -0,18100t</t>
  </si>
  <si>
    <t>414964447</t>
  </si>
  <si>
    <t>Hĺbenie jám v  hornine tr.3 súdržných - ručným náradím</t>
  </si>
  <si>
    <t>m3</t>
  </si>
  <si>
    <t>189777162</t>
  </si>
  <si>
    <t>5</t>
  </si>
  <si>
    <t>Príplatok za lepivosť pri hĺbení jám ručným náradím v hornine tr. 3</t>
  </si>
  <si>
    <t>22341191</t>
  </si>
  <si>
    <t>6</t>
  </si>
  <si>
    <t>Vodorovné premiestnenie výkopku z horniny 1-4 nad 20-50m</t>
  </si>
  <si>
    <t>-240648377</t>
  </si>
  <si>
    <t>7</t>
  </si>
  <si>
    <t>Vodorovné premiestnenie výkopku po spevnenej ceste z horniny tr.1-4, do 100 m3 na vzdialenosť do 3000 m</t>
  </si>
  <si>
    <t>-1505266857</t>
  </si>
  <si>
    <t>8</t>
  </si>
  <si>
    <t>Vodorovné premiestnenie výkopku po spevnenej ceste z horniny tr.1-4, do 100 m3, príplatok k cene za každých ďalšich a začatých 1000 m</t>
  </si>
  <si>
    <t>-237682568</t>
  </si>
  <si>
    <t>9</t>
  </si>
  <si>
    <t>Nakladanie výkopku tr.1-4 ručne</t>
  </si>
  <si>
    <t>1891757870</t>
  </si>
  <si>
    <t>10</t>
  </si>
  <si>
    <t>Uloženie sypaniny na skládky do 100 m3</t>
  </si>
  <si>
    <t>1240066051</t>
  </si>
  <si>
    <t>11</t>
  </si>
  <si>
    <t>Poplatok za skladovanie - zemina a kamenivo (17 05) ostatné</t>
  </si>
  <si>
    <t>t</t>
  </si>
  <si>
    <t>-62245382</t>
  </si>
  <si>
    <t>Zakladanie</t>
  </si>
  <si>
    <t>12</t>
  </si>
  <si>
    <t>Výplň odvodňovacieho rebra alebo trativodu do rýh kamenivom hrubým drveným frakcie 16-32 mm</t>
  </si>
  <si>
    <t>-1326409423</t>
  </si>
  <si>
    <t>13</t>
  </si>
  <si>
    <t>Zhotov. oplášt. výplne z geotext. v ryhe alebo v záreze pri rozvinutej šírke opláštenia nad 2, 5 m</t>
  </si>
  <si>
    <t>-38937504</t>
  </si>
  <si>
    <t>14</t>
  </si>
  <si>
    <t>M</t>
  </si>
  <si>
    <t>Geotextília polypropylénová  PP 300</t>
  </si>
  <si>
    <t>1096821630</t>
  </si>
  <si>
    <t>15</t>
  </si>
  <si>
    <t>Trativody z flexodrenážnych rúr DN 160</t>
  </si>
  <si>
    <t>m</t>
  </si>
  <si>
    <t>1007201626</t>
  </si>
  <si>
    <t xml:space="preserve"> Zvislé a kompletné konštrukcie</t>
  </si>
  <si>
    <t>16</t>
  </si>
  <si>
    <t>Zamurovanie otvoru s plochou nad 1 do 4 m2 v murive nadzákladného tehlami na maltu vápennocementovú</t>
  </si>
  <si>
    <t>286978718</t>
  </si>
  <si>
    <t>17</t>
  </si>
  <si>
    <t>-1672785464</t>
  </si>
  <si>
    <t>Úpravy povrchov, podlahy, osadenie</t>
  </si>
  <si>
    <t>18</t>
  </si>
  <si>
    <t>Zakrývanie výplní vnútorných okenných otvorov, predmetov a konštrukcií</t>
  </si>
  <si>
    <t>-795773924</t>
  </si>
  <si>
    <t>19</t>
  </si>
  <si>
    <t>Príprava vonkajšieho podkladu stien cementovým prednástrekom, hr. 3 mm</t>
  </si>
  <si>
    <t>-710218889</t>
  </si>
  <si>
    <t>Vonkajšia omietka stien vápennocementová jadrová (hrubá), hr. 20 mm</t>
  </si>
  <si>
    <t>-737954518</t>
  </si>
  <si>
    <t>21</t>
  </si>
  <si>
    <t>Vonkajšia omietka stien tenkovrstvová , silikón-silikátová,hr. 2 mm</t>
  </si>
  <si>
    <t>-74123825</t>
  </si>
  <si>
    <t>22</t>
  </si>
  <si>
    <t>Kontaktný zatepľovací systém hr. 50 mm  biely EPS, skrutkovacie kotvy</t>
  </si>
  <si>
    <t>292216094</t>
  </si>
  <si>
    <t>23</t>
  </si>
  <si>
    <t>Kontaktný zatepľovací systém hr. 150 mm  - biely EPS, skrutkovacie kotvy</t>
  </si>
  <si>
    <t>1504171143</t>
  </si>
  <si>
    <t>24</t>
  </si>
  <si>
    <t>Kontaktný zatepľovací systém ostenia hr. 30 mm - biely EPS</t>
  </si>
  <si>
    <t>-31785716</t>
  </si>
  <si>
    <t>25</t>
  </si>
  <si>
    <t>Doteplenie konštrukcie hr. 100 mm, systém XPS  lepený rámovo s prikotvením</t>
  </si>
  <si>
    <t>-531018350</t>
  </si>
  <si>
    <t>26</t>
  </si>
  <si>
    <t>Vyrovnávacia vrstva z cementovej malty pod klampiarskymi prvkami šírky nad 150 do 300 mm</t>
  </si>
  <si>
    <t>-1802547448</t>
  </si>
  <si>
    <t>Ostatné konštrukcie a práce-búranie</t>
  </si>
  <si>
    <t>27</t>
  </si>
  <si>
    <t>Rezanie existujúceho asfaltového krytu alebo podkladu hĺbky nad 50 do 100 mm</t>
  </si>
  <si>
    <t>-1750917143</t>
  </si>
  <si>
    <t>28</t>
  </si>
  <si>
    <t>Montáž lešenia ľahkého pracovného radového s podlahami šírky od 0,80 do 1,00 m, výšky do 10 m</t>
  </si>
  <si>
    <t>-444539178</t>
  </si>
  <si>
    <t>29</t>
  </si>
  <si>
    <t>Príplatok za prvý a každý ďalší i začatý mesiac použitia lešenia ľahkého pracovného radového s podlahami šírky od 0,80 do 1,00 m, výšky do 10 m</t>
  </si>
  <si>
    <t>-430759840</t>
  </si>
  <si>
    <t>30</t>
  </si>
  <si>
    <t>Demontáž lešenia ľahkého pracovného radového s podlahami šírky nad 0,80 do 1,00 m, výšky do 10 m</t>
  </si>
  <si>
    <t>993532915</t>
  </si>
  <si>
    <t>31</t>
  </si>
  <si>
    <t>Vyčistenie okolia objektu po fasádnych prácach</t>
  </si>
  <si>
    <t>-2100873842</t>
  </si>
  <si>
    <t>32</t>
  </si>
  <si>
    <t xml:space="preserve">Soklový profil  153 mm </t>
  </si>
  <si>
    <t>193044380</t>
  </si>
  <si>
    <t>33</t>
  </si>
  <si>
    <t>Rohová lišta z PVC s integrovanou tkaninoou</t>
  </si>
  <si>
    <t>1768169727</t>
  </si>
  <si>
    <t>34</t>
  </si>
  <si>
    <t>Nadokenná lišta s odkvapovým nosom (PVC)</t>
  </si>
  <si>
    <t>-1418030690</t>
  </si>
  <si>
    <t>35</t>
  </si>
  <si>
    <t>Nasadzovacia lišta na soklový profil (plastová)</t>
  </si>
  <si>
    <t>-43305641</t>
  </si>
  <si>
    <t>36</t>
  </si>
  <si>
    <t>Spojovací kus na soklový profil (plastový)</t>
  </si>
  <si>
    <t>ks</t>
  </si>
  <si>
    <t>-1422795867</t>
  </si>
  <si>
    <t>37</t>
  </si>
  <si>
    <t>okenný APU profil s integrovanou tkaninou</t>
  </si>
  <si>
    <t>1629429555</t>
  </si>
  <si>
    <t>38</t>
  </si>
  <si>
    <t xml:space="preserve">Spriahnutie nových konštrukcií s jestvujúcimi chemickými kotvami  s kotevným svorníkom tesnená polyesterovou živicou a sieťovou rozperkou do muriva z dierovaných tehál, s vyvŕtaním otvoru </t>
  </si>
  <si>
    <t>-572501581</t>
  </si>
  <si>
    <t>39</t>
  </si>
  <si>
    <t>Búranie muriva alebo vybúranie otvorov plochy nad 4 m2 nadzákladového z tehál pálených, vápenopieskových, cementových na maltu,  -1,90500t</t>
  </si>
  <si>
    <t>1875664705</t>
  </si>
  <si>
    <t>40</t>
  </si>
  <si>
    <t>Búranie muriva priečok zo sklenených tvárnic, hr. do 150 mm,  -0,08200t</t>
  </si>
  <si>
    <t>159792170</t>
  </si>
  <si>
    <t>41</t>
  </si>
  <si>
    <t>Vyvesenie dreveného okenného krídla do suti plochy nad 1,5 m2, -0,01600t</t>
  </si>
  <si>
    <t>1704392327</t>
  </si>
  <si>
    <t>42</t>
  </si>
  <si>
    <t>Vyvesenie dreveného dverného krídla do suti plochy do 2 m2, -0,02400t</t>
  </si>
  <si>
    <t>2092519205</t>
  </si>
  <si>
    <t>43</t>
  </si>
  <si>
    <t>Vybúranie drevených rámov okien dvojitých alebo zdvojených, plochy nad 4 m2,  -0,04700t</t>
  </si>
  <si>
    <t>325905594</t>
  </si>
  <si>
    <t>44</t>
  </si>
  <si>
    <t>Vyvesenie kovového krídla vrát do suti plochy nad 4 m2</t>
  </si>
  <si>
    <t>-542278656</t>
  </si>
  <si>
    <t>45</t>
  </si>
  <si>
    <t>Vybúranie kovových dverových zárubní plochy do 2 m2,  -0,07600t</t>
  </si>
  <si>
    <t>1636365807</t>
  </si>
  <si>
    <t>46</t>
  </si>
  <si>
    <t>Vybúranie kovových vrát plochy nad 5 m2,  -0,06600t</t>
  </si>
  <si>
    <t>-1896574426</t>
  </si>
  <si>
    <t>47</t>
  </si>
  <si>
    <t>Vybúranie otvoru v murive tehl. plochy do 0,0225 m2 hr. do 450 mm,  -0,01200t</t>
  </si>
  <si>
    <t>-2081441484</t>
  </si>
  <si>
    <t>48</t>
  </si>
  <si>
    <t>Otlčenie omietok vonkajších priečelí jednoduchých, s vyškriabaním škár, očistením muriva,  v rozsahu do 20 %,  -0,01000t</t>
  </si>
  <si>
    <t>102331392</t>
  </si>
  <si>
    <t>49</t>
  </si>
  <si>
    <t>Otlčenie omietok vonkajších priečelí jednoduchých, s vyškriabaním škár, očistením muriva, v rozsahu do 100 %,  -0,05900t</t>
  </si>
  <si>
    <t>1615419870</t>
  </si>
  <si>
    <t>50</t>
  </si>
  <si>
    <t>Odvoz sutiny a vybúraných hmôt na skládku do 1 km</t>
  </si>
  <si>
    <t>-190629908</t>
  </si>
  <si>
    <t>51</t>
  </si>
  <si>
    <t>Odvoz sutiny a vybúraných hmôt na skládku za každý ďalší 1 km</t>
  </si>
  <si>
    <t>434030810</t>
  </si>
  <si>
    <t>52</t>
  </si>
  <si>
    <t>Vnútrostavenisková doprava sutiny a vybúraných hmôt do 10 m</t>
  </si>
  <si>
    <t>-2139758394</t>
  </si>
  <si>
    <t>53</t>
  </si>
  <si>
    <t>Vnútrostavenisková doprava sutiny a vybúraných hmôt za každých ďalších 5 m</t>
  </si>
  <si>
    <t>483631614</t>
  </si>
  <si>
    <t>54</t>
  </si>
  <si>
    <t>Poplatok za skladovanie - betón, tehly, dlaždice (17 01) ostatné</t>
  </si>
  <si>
    <t>1234101268</t>
  </si>
  <si>
    <t>55</t>
  </si>
  <si>
    <t>Prenájom kontajneru 7 m3</t>
  </si>
  <si>
    <t>1165284625</t>
  </si>
  <si>
    <t>Práce a dodávky PSV</t>
  </si>
  <si>
    <t>Izolácie proti vode a vlhkosti</t>
  </si>
  <si>
    <t>56</t>
  </si>
  <si>
    <t>Zhotovenie izolácie proti zemnej vlhkosti nopovou fóloiu položenou voľne na ploche zvislej</t>
  </si>
  <si>
    <t>-1900925187</t>
  </si>
  <si>
    <t>57</t>
  </si>
  <si>
    <t xml:space="preserve">Nopová HDPE fólia nopu 8 mm, proti zemnej vlhkosti </t>
  </si>
  <si>
    <t>-385854101</t>
  </si>
  <si>
    <t>58</t>
  </si>
  <si>
    <t>Ukončovací profil k nopovej fólii</t>
  </si>
  <si>
    <t>1813034397</t>
  </si>
  <si>
    <t>59</t>
  </si>
  <si>
    <t>Presun hmôt pre izoláciu proti vode v objektoch výšky do 6 m</t>
  </si>
  <si>
    <t>%</t>
  </si>
  <si>
    <t>1691325053</t>
  </si>
  <si>
    <t>Izolácie striech, povlakové krytiny</t>
  </si>
  <si>
    <t>60</t>
  </si>
  <si>
    <t>Zhotovenie povlakovej krytiny striech plochých do 10° PVC-P fóliou prikotvením s lepením spoju</t>
  </si>
  <si>
    <t>2025670818</t>
  </si>
  <si>
    <t>61</t>
  </si>
  <si>
    <t>-392626428</t>
  </si>
  <si>
    <t>62</t>
  </si>
  <si>
    <t>Kotevný prvok s teleskopom pre fóliu, kotvenie do betónu, hrúbka kotevnej vrstvy 300 mm</t>
  </si>
  <si>
    <t>-526878606</t>
  </si>
  <si>
    <t>63</t>
  </si>
  <si>
    <t>Tvarovka kužel, vlnovka</t>
  </si>
  <si>
    <t>-1194642977</t>
  </si>
  <si>
    <t>64</t>
  </si>
  <si>
    <t>Pripevnenie povlakovej krytiny na plochých strechách do 10° kotviacimi pásikmi, uholníkmi</t>
  </si>
  <si>
    <t>645702771</t>
  </si>
  <si>
    <t>65</t>
  </si>
  <si>
    <t>-539430477</t>
  </si>
  <si>
    <t>66</t>
  </si>
  <si>
    <t>Zhotovenie povlakovej krytiny vytiahnutím izol.povlaku z PVC-P fólie na konštrukcie prevyšujúce úroveň strechy do 50 cm so zvarením spoju</t>
  </si>
  <si>
    <t>-1196640888</t>
  </si>
  <si>
    <t>67</t>
  </si>
  <si>
    <t>-1333174860</t>
  </si>
  <si>
    <t>68</t>
  </si>
  <si>
    <t>Detaily k PVC-P fóliam osadenie vetracích komínkov</t>
  </si>
  <si>
    <t>-1621053110</t>
  </si>
  <si>
    <t>69</t>
  </si>
  <si>
    <t>Odvetrávací komín-výška 225mm, priemer 75mm</t>
  </si>
  <si>
    <t>-808907404</t>
  </si>
  <si>
    <t>70</t>
  </si>
  <si>
    <t>Detaily k termoplastom všeobecne, kútový uholník z poplastovaného plechu hr. 0,6mm RŠ 70 mm, ohyb 90-135°</t>
  </si>
  <si>
    <t>-1672447021</t>
  </si>
  <si>
    <t>71</t>
  </si>
  <si>
    <t>Kotviaca technika - šrób  8x190</t>
  </si>
  <si>
    <t>-899671416</t>
  </si>
  <si>
    <t>72</t>
  </si>
  <si>
    <t xml:space="preserve">D+M prechodový pás </t>
  </si>
  <si>
    <t>-1108501592</t>
  </si>
  <si>
    <t>73</t>
  </si>
  <si>
    <t>Detaily k termoplastom všeobecne, oplechovanie okraja odkvapovou lištou z hrubopolpast. plechu RŠ 330 mm</t>
  </si>
  <si>
    <t>454354533</t>
  </si>
  <si>
    <t>74</t>
  </si>
  <si>
    <t>1855391394</t>
  </si>
  <si>
    <t>75</t>
  </si>
  <si>
    <t>Položenie geotextílie vodorovne alebo zvislo na strechy ploché do 10°</t>
  </si>
  <si>
    <t>-891795264</t>
  </si>
  <si>
    <t>76</t>
  </si>
  <si>
    <t>1327761028</t>
  </si>
  <si>
    <t>77</t>
  </si>
  <si>
    <t>Montáž podkladnej konštrukcie z OSB dosiek na atike šírky 200 - 250 mm pod klampiarske konštrukcie</t>
  </si>
  <si>
    <t>-1303116603</t>
  </si>
  <si>
    <t>78</t>
  </si>
  <si>
    <t>-309686834</t>
  </si>
  <si>
    <t>79</t>
  </si>
  <si>
    <t>1461534786</t>
  </si>
  <si>
    <t>80</t>
  </si>
  <si>
    <t>37111220</t>
  </si>
  <si>
    <t>81</t>
  </si>
  <si>
    <t>Presun hmôt pre izoláciu povlakovej krytiny v objektoch výšky do 6 m</t>
  </si>
  <si>
    <t>-1950983873</t>
  </si>
  <si>
    <t>Izolácie tepelné</t>
  </si>
  <si>
    <t>82</t>
  </si>
  <si>
    <t>Montáž tepelnej izolácie striech plochých do 10° polystyrénom, dvojvrstvová kladenými voľne</t>
  </si>
  <si>
    <t>-157977445</t>
  </si>
  <si>
    <t>83</t>
  </si>
  <si>
    <t>Doska EPS 150S hr. 150 mm, na zateplenie podláh a plochých striech</t>
  </si>
  <si>
    <t>1243163241</t>
  </si>
  <si>
    <t>84</t>
  </si>
  <si>
    <t>Presun hmôt pre izolácie tepelné v objektoch výšky do 6 m</t>
  </si>
  <si>
    <t>-1670764353</t>
  </si>
  <si>
    <t>Konštrukcie tesárske</t>
  </si>
  <si>
    <t>85</t>
  </si>
  <si>
    <t>Montáž viazaných konštrukcií  z hraneného reziva</t>
  </si>
  <si>
    <t>1247042777</t>
  </si>
  <si>
    <t>86</t>
  </si>
  <si>
    <t>Rezivo stavebné zo smreku - hranené stredové rezivo  dĺ. 4000-6000 mm</t>
  </si>
  <si>
    <t>2132523640</t>
  </si>
  <si>
    <t>87</t>
  </si>
  <si>
    <t>Spojovacie prostriedky pre viazané konštrukcie krovov, debnenie a laťovanie, nadstrešné konštr., spádové kliny - svorky, dosky, klince, pásová oceľ, vruty</t>
  </si>
  <si>
    <t>516607098</t>
  </si>
  <si>
    <t>88</t>
  </si>
  <si>
    <t>Presun hmôt pre konštrukcie tesárske v objektoch výšky do 12 m</t>
  </si>
  <si>
    <t>159102713</t>
  </si>
  <si>
    <t>Konštrukcie klampiarske</t>
  </si>
  <si>
    <t>89</t>
  </si>
  <si>
    <t>Osadenie parapetných dosiek z plastických a poloplast., hmôt, š. nad 200 mm</t>
  </si>
  <si>
    <t>-1934746137</t>
  </si>
  <si>
    <t>90</t>
  </si>
  <si>
    <t>Plech PVC- parapetný š 450 mm</t>
  </si>
  <si>
    <t>-113621920</t>
  </si>
  <si>
    <t>91</t>
  </si>
  <si>
    <t>Žľaby z pozinkovaného farbeného PZf plechu, pododkvapové polkruhové r.š. 280 mm</t>
  </si>
  <si>
    <t>534271565</t>
  </si>
  <si>
    <t>92</t>
  </si>
  <si>
    <t>Demontáž háka so sklonom žľabu do 30°  -0,00009t</t>
  </si>
  <si>
    <t>519264994</t>
  </si>
  <si>
    <t>93</t>
  </si>
  <si>
    <t>Demontáž žľabov pododkvapových polkruhových so sklonom do 30st. rš 250 mm,  -0,00280t</t>
  </si>
  <si>
    <t>-1111337058</t>
  </si>
  <si>
    <t>94</t>
  </si>
  <si>
    <t>Hák pre medzistrešné alebo zaatikové žľaby z farbeného PZ plechu r.š. 1100 mm</t>
  </si>
  <si>
    <t>-1207740497</t>
  </si>
  <si>
    <t>95</t>
  </si>
  <si>
    <t>Kotlík kónický z pozinkovaného farbeného PZf plechu, pre rúry s priemerom od 125 do 150 mm</t>
  </si>
  <si>
    <t>-833659784</t>
  </si>
  <si>
    <t>96</t>
  </si>
  <si>
    <t>Demontáž kotlíka kónického, so sklonom žľabu do 30st.,  -0,00110t</t>
  </si>
  <si>
    <t>1967760031</t>
  </si>
  <si>
    <t>97</t>
  </si>
  <si>
    <t>Demontáž oplechovania parapetov rš od 100 do 330 mm,  -0,00135t</t>
  </si>
  <si>
    <t>-1355773957</t>
  </si>
  <si>
    <t>98</t>
  </si>
  <si>
    <t>Oplechovanie muriva a atík z pozinkovaného farbeného PZf plechu, vrátane rohov r.š. 330 mm</t>
  </si>
  <si>
    <t>524205082</t>
  </si>
  <si>
    <t>99</t>
  </si>
  <si>
    <t>Demontáž oplechovania múrov a nadmuroviek rš od 330 do 500 mm,  -0,00230t</t>
  </si>
  <si>
    <t>1419096586</t>
  </si>
  <si>
    <t>100</t>
  </si>
  <si>
    <t>Montáž objímky skrutkovacej z pozinkovaného farbeného PZf plechu, pre kruhové zvodové rúry s priemerom 60 - 150 mm</t>
  </si>
  <si>
    <t>96651254</t>
  </si>
  <si>
    <t>101</t>
  </si>
  <si>
    <t xml:space="preserve">Objímka lisovaná pozink farebný priemer 150 mm, </t>
  </si>
  <si>
    <t>146623202</t>
  </si>
  <si>
    <t>102</t>
  </si>
  <si>
    <t>Zvodové rúry z pozinkovaného farbeného PZf plechu, kruhové priemer 150 mm</t>
  </si>
  <si>
    <t>-1458141364</t>
  </si>
  <si>
    <t>103</t>
  </si>
  <si>
    <t>Demontáž odpadových rúr kruhových, s priemerom 75 a 100 mm,  -0,00226t</t>
  </si>
  <si>
    <t>-1900709602</t>
  </si>
  <si>
    <t>104</t>
  </si>
  <si>
    <t>Demontáž odpadového kolena výtokového kruhového, s priemerom 75 a 100 mm,  -0,00069t</t>
  </si>
  <si>
    <t>195337740</t>
  </si>
  <si>
    <t>105</t>
  </si>
  <si>
    <t>Demontáž odpadového prechodového kusa,  -0,00155t</t>
  </si>
  <si>
    <t>-934192475</t>
  </si>
  <si>
    <t>106</t>
  </si>
  <si>
    <t>Presun hmôt pre konštrukcie klampiarske v objektoch výšky do 6 m</t>
  </si>
  <si>
    <t>41960034</t>
  </si>
  <si>
    <t>Konštrukcie stolárske</t>
  </si>
  <si>
    <t>107</t>
  </si>
  <si>
    <t>Montáž okien plastových s hydroizolačnými ISO páskami (exteriérová a interiérová)</t>
  </si>
  <si>
    <t>1895724048</t>
  </si>
  <si>
    <t>108</t>
  </si>
  <si>
    <t xml:space="preserve">Tesniaca fólia CX exteriér, š. 290 mm, dĺ. 30 m, pre tesnenie pripájacej škáry okenného rámu a muriva, </t>
  </si>
  <si>
    <t>-304407836</t>
  </si>
  <si>
    <t>109</t>
  </si>
  <si>
    <t>Tesniaca fólia CX interiér, š. 70 mm, dĺ. 30 m, pre tesnenie pripájacej škáry okenného rámu a muriva,</t>
  </si>
  <si>
    <t>1952153421</t>
  </si>
  <si>
    <t>110</t>
  </si>
  <si>
    <t>Plastové okno 2600x900 mm - v zmysle PD</t>
  </si>
  <si>
    <t>1389040209</t>
  </si>
  <si>
    <t>111</t>
  </si>
  <si>
    <t>Plastové okno 2470x700 mm - v zmysle PD</t>
  </si>
  <si>
    <t>766558098</t>
  </si>
  <si>
    <t>112</t>
  </si>
  <si>
    <t>Plastové okno 2400x700 mm - v zmysle PD</t>
  </si>
  <si>
    <t>-2078474791</t>
  </si>
  <si>
    <t>113</t>
  </si>
  <si>
    <t>Plastové okno 1000x700 mm - v zmysle PD</t>
  </si>
  <si>
    <t>-965776567</t>
  </si>
  <si>
    <t>114</t>
  </si>
  <si>
    <t>Montáž dverí plastových, vchodových, 1 m obvodu dverí</t>
  </si>
  <si>
    <t>746171331</t>
  </si>
  <si>
    <t>115</t>
  </si>
  <si>
    <t>Dvere plastové vstupné 900x2050 mm- v zmysle PD</t>
  </si>
  <si>
    <t>1550653269</t>
  </si>
  <si>
    <t>116</t>
  </si>
  <si>
    <t>Dvere plastové vstupné 1700x2050 mm - v zmysle PD</t>
  </si>
  <si>
    <t>-1166120112</t>
  </si>
  <si>
    <t>117</t>
  </si>
  <si>
    <t>Montáž parapetnej dosky drevenej šírky nad 300 mm, dĺžky 1600-2600 mm</t>
  </si>
  <si>
    <t>-1529811715</t>
  </si>
  <si>
    <t>118</t>
  </si>
  <si>
    <t>Parapetná doska Standard vnútorná, šírka 295 mm, z drevotriesky laminovanej, farba biela,</t>
  </si>
  <si>
    <t>356795074</t>
  </si>
  <si>
    <t>119</t>
  </si>
  <si>
    <t>Demontáž parapetnej dosky drevenej šírky do 300 mm, dĺžky nad 1600 mm, -0,006t</t>
  </si>
  <si>
    <t>2056919230</t>
  </si>
  <si>
    <t>120</t>
  </si>
  <si>
    <t xml:space="preserve">Montáž garážových vrát </t>
  </si>
  <si>
    <t>1195945625</t>
  </si>
  <si>
    <t>121</t>
  </si>
  <si>
    <t xml:space="preserve">Vráta garážové  vxš 2650x3000 mm </t>
  </si>
  <si>
    <t>-1111103684</t>
  </si>
  <si>
    <t>122</t>
  </si>
  <si>
    <t>Presun hmot pre konštrukcie stolárske v objektoch výšky do 6 m</t>
  </si>
  <si>
    <t>684575837</t>
  </si>
  <si>
    <t>Montáže vzduchotechnických zariadení</t>
  </si>
  <si>
    <t>123</t>
  </si>
  <si>
    <t>Montáž mriežky na odvod vzduchu prierezu 0.350-0.650 m2</t>
  </si>
  <si>
    <t>1674971047</t>
  </si>
  <si>
    <t>124</t>
  </si>
  <si>
    <t>Mriežka hliníková so skrutkami a štvorcovými otvormi</t>
  </si>
  <si>
    <t>1846125892</t>
  </si>
  <si>
    <t>Nátery</t>
  </si>
  <si>
    <t>125</t>
  </si>
  <si>
    <t>Nátery tesárskych konštrukcií, povrchová impregnácia proti drevokaznému hmyzu, hubám a plesniam, jednonásobná</t>
  </si>
  <si>
    <t>1217193309</t>
  </si>
  <si>
    <t>Ostatné</t>
  </si>
  <si>
    <t>126</t>
  </si>
  <si>
    <t>Úprava zaústenia strešného liatinového vpustu</t>
  </si>
  <si>
    <t>súb</t>
  </si>
  <si>
    <t>512</t>
  </si>
  <si>
    <t>-1264649013</t>
  </si>
  <si>
    <t>02 - Fotovoltaické panely</t>
  </si>
  <si>
    <t>M - Práce a dodávky M</t>
  </si>
  <si>
    <t xml:space="preserve">    21-M - Elektromontáže</t>
  </si>
  <si>
    <t>Práce a dodávky M</t>
  </si>
  <si>
    <t>Elektromontáže</t>
  </si>
  <si>
    <t>FV panely 325 Wp, technologia Mono PERC, 120 článkové s 12 ročnou zárukou</t>
  </si>
  <si>
    <t>Menič 10 kW hybridný  s UPS režimom a pripojením vysokonapäťových batérií s vlastnou BMS</t>
  </si>
  <si>
    <t>Zavetraná konštrukcia na rovnú strechu so sklonom 20°</t>
  </si>
  <si>
    <t>Rozvádzač plechový</t>
  </si>
  <si>
    <t>Elektromer komunikujúci s meničom</t>
  </si>
  <si>
    <t>Externá ochrana siete podľa aktuálnych požiadaviek Západoslovenskej distribučnej</t>
  </si>
  <si>
    <t>Prepäťová ochrana DC, Typ 1+2</t>
  </si>
  <si>
    <t>Batéria LiFePO4 s vlastnou BMS, kapacita 11 kWh</t>
  </si>
  <si>
    <t>Kábel CAT5e</t>
  </si>
  <si>
    <t>Solárny kábel 6 mm2 s konektormi MC4</t>
  </si>
  <si>
    <t>Kábel CYSY 5x6</t>
  </si>
  <si>
    <t>Ostatný elektroinštalačný materiál</t>
  </si>
  <si>
    <t>kpl</t>
  </si>
  <si>
    <t>Ostatný montážny materiál</t>
  </si>
  <si>
    <t>Montáž panelov</t>
  </si>
  <si>
    <t>Elektroinštalačné práce</t>
  </si>
  <si>
    <t>Nastavenie režimu lokálneho zdroja</t>
  </si>
  <si>
    <t>Kontrola a meranie panelov a zapojenia termokamerou</t>
  </si>
  <si>
    <t>Revízia</t>
  </si>
  <si>
    <t>Prevoz hmôt</t>
  </si>
  <si>
    <t>03 - Úprava ústredného vykurovania</t>
  </si>
  <si>
    <t xml:space="preserve">    722 - Zdravotechnika - vnútorný vodovod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</si>
  <si>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</si>
  <si>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</si>
  <si>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</si>
  <si>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</si>
  <si>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</si>
  <si>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767 - Konštrukcie doplnkové kovové</t>
  </si>
  <si>
    <t>Montáž trubíc z PE, hr.do 10 mm,vnút.priemer do 38 mm</t>
  </si>
  <si>
    <t>1050822720</t>
  </si>
  <si>
    <t>-1230222857</t>
  </si>
  <si>
    <t>Montáž trubíc z PE, hr.15-20 mm,vnút.priemer do 38 mm</t>
  </si>
  <si>
    <t>-2094487151</t>
  </si>
  <si>
    <t>1632302708</t>
  </si>
  <si>
    <t>Montáž trubíc z PE, hr.30 mm,vnút.priemer do 38 mm</t>
  </si>
  <si>
    <t>1059931180</t>
  </si>
  <si>
    <t>-1973562513</t>
  </si>
  <si>
    <t>-731010200</t>
  </si>
  <si>
    <t>Zdravotechnika - vnútorný vodovod</t>
  </si>
  <si>
    <t>Montáž guľového uzáveru prírubového DN 25</t>
  </si>
  <si>
    <t>-1219287872</t>
  </si>
  <si>
    <t>2093050900</t>
  </si>
  <si>
    <t>Montáž odlučovača vzduchu a nečistôt</t>
  </si>
  <si>
    <t>1887008066</t>
  </si>
  <si>
    <t>916762783</t>
  </si>
  <si>
    <t>Montáž zariadenia pre úravu vody</t>
  </si>
  <si>
    <t>753107656</t>
  </si>
  <si>
    <t>-645830345</t>
  </si>
  <si>
    <t>Presun hmôt pre vnútorný vodovod v objektoch výšky do 6 m</t>
  </si>
  <si>
    <t>-520503686</t>
  </si>
  <si>
    <t>Ústredné kúrenie - kotolne</t>
  </si>
  <si>
    <t>Montáž plynového kotla nástenného kondenzačného so zásobníkom</t>
  </si>
  <si>
    <t>-784730415</t>
  </si>
  <si>
    <t>-1267565142</t>
  </si>
  <si>
    <t>Presun hmôt pre kotolne umiestnené vo výške (hĺbke) do 6 m</t>
  </si>
  <si>
    <t>-192193970</t>
  </si>
  <si>
    <t>Ústredné kúrenie - strojovne</t>
  </si>
  <si>
    <t>Montáž združeného zberača</t>
  </si>
  <si>
    <t>-1328232770</t>
  </si>
  <si>
    <t>-2109751253</t>
  </si>
  <si>
    <t>Montáž združeného rozdeľovača</t>
  </si>
  <si>
    <t>496690964</t>
  </si>
  <si>
    <t>1172202365</t>
  </si>
  <si>
    <t>Montáž orientačného štítka</t>
  </si>
  <si>
    <t>súb.</t>
  </si>
  <si>
    <t>-933776882</t>
  </si>
  <si>
    <t>Štítok smaltovaný do 5 písmen, lxv 100x150 mm</t>
  </si>
  <si>
    <t>1387475554</t>
  </si>
  <si>
    <t>Nádoba expanzná beztlaková valcová No-20 objemu 90 l</t>
  </si>
  <si>
    <t>22316697</t>
  </si>
  <si>
    <t>Presun hmôt pre strojovne v objektoch výšky do 6 m</t>
  </si>
  <si>
    <t>1748268147</t>
  </si>
  <si>
    <t>Ústredné kúrenie - rozvodné potrubie</t>
  </si>
  <si>
    <t>Demontáž potrubia z oceľových rúrok hladkých do priem. 38,  -0,00254t</t>
  </si>
  <si>
    <t>-775757110</t>
  </si>
  <si>
    <t>Potrubie z nerezových rúrok spájaných lisovaním DN 15</t>
  </si>
  <si>
    <t>-821511094</t>
  </si>
  <si>
    <t>Potrubie z medených rúrok polotvrdých spájaných lisovaním D 15/1,0 mm</t>
  </si>
  <si>
    <t>-1995522474</t>
  </si>
  <si>
    <t>Potrubie z medených rúrok polotvrdých spájaných lisovaním D 22/1,0 mm</t>
  </si>
  <si>
    <t>-1919819534</t>
  </si>
  <si>
    <t>Potrubie z medených rúrok polotvrdých spájaných lisovaním D 28/1,0 mm</t>
  </si>
  <si>
    <t>1038552285</t>
  </si>
  <si>
    <t>Potrubie z medených rúrok tvrdých spájaných lisovaním D 35/1,5 mm</t>
  </si>
  <si>
    <t>1953160923</t>
  </si>
  <si>
    <t>Demontáž príslušenstva potrubia, odrezanie objímky dvojitej do DN 50 -0,00072t</t>
  </si>
  <si>
    <t>395763567</t>
  </si>
  <si>
    <t>Vnútrostav. premiestnenie vybúraných hmôt rozvodov potrubia vodorovne do 100 m z obj. výš. do 6 m</t>
  </si>
  <si>
    <t>500133500</t>
  </si>
  <si>
    <t>Presun hmôt pre rozvody potrubia v objektoch výšky do 6 m</t>
  </si>
  <si>
    <t>-743728530</t>
  </si>
  <si>
    <t>Ústredné kúrenie - armatúry</t>
  </si>
  <si>
    <t>Demontáž armatúry prírubovej s dvomi prírubami do DN 50,  -0,01400t</t>
  </si>
  <si>
    <t>618188784</t>
  </si>
  <si>
    <t>Ventil uzatvárací prírubový V 30-111-616, PN 4,0/200st. C normy 13 3514 DN 15</t>
  </si>
  <si>
    <t>-1352284417</t>
  </si>
  <si>
    <t>Montáž závitovej armatúry s 2 závitmi do G 1/2</t>
  </si>
  <si>
    <t>369602566</t>
  </si>
  <si>
    <t>-1554769764</t>
  </si>
  <si>
    <t>478364034</t>
  </si>
  <si>
    <t>Kohút plniaci a vypúšťací K 310, DN 15, PN 10</t>
  </si>
  <si>
    <t>-1871221405</t>
  </si>
  <si>
    <t>Zátka 15 mm, medená tvarovka 5301 - vnútorná</t>
  </si>
  <si>
    <t>-1677794040</t>
  </si>
  <si>
    <t>1978872465</t>
  </si>
  <si>
    <t>Montáž závitovej armatúry s 2 závitmi G 3/4</t>
  </si>
  <si>
    <t>-1665009321</t>
  </si>
  <si>
    <t>Montáž ventilu odvzdušňovacieho závitového automatického G 1/4</t>
  </si>
  <si>
    <t>2089430789</t>
  </si>
  <si>
    <t>-531674757</t>
  </si>
  <si>
    <t>1069756944</t>
  </si>
  <si>
    <t>Montáž ventilu odvzdušňovacieho závitového automatického G 3/8</t>
  </si>
  <si>
    <t>-208675980</t>
  </si>
  <si>
    <t>1158170585</t>
  </si>
  <si>
    <t>-1549177606</t>
  </si>
  <si>
    <t>Ventil regulačný závitový V 4263 A - rohový G 1/2</t>
  </si>
  <si>
    <t>1307882178</t>
  </si>
  <si>
    <t>Montáž vyvažovacieho ventilu priameho pre kúrenie DN 20</t>
  </si>
  <si>
    <t>1379388010</t>
  </si>
  <si>
    <t>Ventil vyvažovací</t>
  </si>
  <si>
    <t>1036545231</t>
  </si>
  <si>
    <t>Montáž tlakomera - manometra radiálneho priemer 50 mm</t>
  </si>
  <si>
    <t>1419576523</t>
  </si>
  <si>
    <t>-217784897</t>
  </si>
  <si>
    <t>Montáž tlakomera - manometra radiálneho priemer 63 mm</t>
  </si>
  <si>
    <t>-1472772441</t>
  </si>
  <si>
    <t>-611529151</t>
  </si>
  <si>
    <t>Presun hmôt pre armatúry v objektoch výšky do 6 m</t>
  </si>
  <si>
    <t>-901992002</t>
  </si>
  <si>
    <t>Ústredné kúrenie - vykurovacie telesá</t>
  </si>
  <si>
    <t>Demontáž radiátora panelového dvojradového stavebnej dľžky do 1500 mm,  -0,02493t</t>
  </si>
  <si>
    <t>-774938349</t>
  </si>
  <si>
    <t>Vykurovacie teleso panelové jednoradové typ P 90 typ 10 1400mm 1, 930m2</t>
  </si>
  <si>
    <t>2073501553</t>
  </si>
  <si>
    <t>Presun hmôt pre vykurovacie telesá v objektoch výšky do 6 m</t>
  </si>
  <si>
    <t>-357259873</t>
  </si>
  <si>
    <t>Konštrukcie doplnkové kovové</t>
  </si>
  <si>
    <t>Montáž ostatných atypických kovových stavebných doplnkových konštrukcií do 5 kg</t>
  </si>
  <si>
    <t>kg</t>
  </si>
  <si>
    <t>384745702</t>
  </si>
  <si>
    <t>Závesy pre potrubie</t>
  </si>
  <si>
    <t>-1916044759</t>
  </si>
  <si>
    <t>04 - Stlačený vzduch</t>
  </si>
  <si>
    <t xml:space="preserve">    35-M - Montáž čerpadiel, kompresorov a vodohospodárskych zariadení</t>
  </si>
  <si>
    <t>Potrubie vrátane upevň. a spoj. materiálu, bez ventilov a náterov, 16 x 1.5 mm</t>
  </si>
  <si>
    <t>-47617746</t>
  </si>
  <si>
    <t>Potrubie vrátane upevň. a spoj. materiálu, bez ventilov a náterov, rúrka  25 x 1.5 mm</t>
  </si>
  <si>
    <t>-416631586</t>
  </si>
  <si>
    <t>Montáž čerpadiel, kompresorov a vodohospodárskych zariadení</t>
  </si>
  <si>
    <t>Chlórovací prístroj "S" pre stanovenú dávku chlóru CL 1 do 1000 gr CL za hodinu</t>
  </si>
  <si>
    <t>238378277</t>
  </si>
  <si>
    <t>256</t>
  </si>
  <si>
    <t>1704313874</t>
  </si>
  <si>
    <t>05 - Vzduchotechnika</t>
  </si>
  <si>
    <t xml:space="preserve">D1 - Zariadenie č. 1 </t>
  </si>
  <si>
    <t>D3 - Štvorhranné a kruhové portrubie sk.I s obojstranným pozinkovaním s minimálnou vrstvou zinku 275 g/m2</t>
  </si>
  <si>
    <t xml:space="preserve">Zariadenie č. 1 </t>
  </si>
  <si>
    <t>-319449558</t>
  </si>
  <si>
    <t>Komunikačný adaptér SCMI-01.4</t>
  </si>
  <si>
    <t>1486041355</t>
  </si>
  <si>
    <t>Tlmič hluku na štvorhranné potrubie 710x400</t>
  </si>
  <si>
    <t>-1105714183</t>
  </si>
  <si>
    <t>2102770698</t>
  </si>
  <si>
    <t>Pred Filter FDS70-40</t>
  </si>
  <si>
    <t>-415495874</t>
  </si>
  <si>
    <t>Doplnenie chladiva R410A</t>
  </si>
  <si>
    <t>-1250717534</t>
  </si>
  <si>
    <t>846146611</t>
  </si>
  <si>
    <t>Prepojovací komunikačný vodič napr. CYKY 5x1,5mm2, Ostatná kabeláž (prepojenie exp. ventilu, komunikačného adapt. 0-10V a pod.), výhrevný kábel</t>
  </si>
  <si>
    <t>-593441554</t>
  </si>
  <si>
    <t>Štvorhranné a kruhové portrubie sk.I s obojstranným pozinkovaním s minimálnou vrstvou zinku 275 g/m2</t>
  </si>
  <si>
    <t>rozmer potrubia 710x400 z toho 30% tvaroviek</t>
  </si>
  <si>
    <t>bm</t>
  </si>
  <si>
    <t>1313159297</t>
  </si>
  <si>
    <t>Pre VZT potrubie /lamelovo skružovateľný pás s kašírovou ALS fóliou/ 710/400 dl. 15 m, hr. 100mm</t>
  </si>
  <si>
    <t>1323063490</t>
  </si>
  <si>
    <t>Chladivové potrubie Cu d10mm s tepelnou izoláciou</t>
  </si>
  <si>
    <t>-469853569</t>
  </si>
  <si>
    <t>Chladivové potrubie Cu d16mm s tepelnou izoláciou</t>
  </si>
  <si>
    <t>-1471220975</t>
  </si>
  <si>
    <t>Spiro potrubie, kolená redukcia T-kus d 300 z toho 30% tvaroviek</t>
  </si>
  <si>
    <t>-582373370</t>
  </si>
  <si>
    <t>Spiro potrubie, kolená redukcia  d 400 z toho 30% tvaroviek</t>
  </si>
  <si>
    <t>394193522</t>
  </si>
  <si>
    <t>Pre VZT potrubie - interiér /kaučuk. samolepiaci pás s ALS fóliou/ hr. 15mm</t>
  </si>
  <si>
    <t>-1039711269</t>
  </si>
  <si>
    <t>Konzola pod kondenzačnú jednotku</t>
  </si>
  <si>
    <t>1019680751</t>
  </si>
  <si>
    <t>Doprava</t>
  </si>
  <si>
    <t>619451865</t>
  </si>
  <si>
    <t>Montážny, závesný a spojovací materiál</t>
  </si>
  <si>
    <t>-1972830625</t>
  </si>
  <si>
    <t>Montáž vzduchotechniky</t>
  </si>
  <si>
    <t>-1223676487</t>
  </si>
  <si>
    <t>Revízia elektro</t>
  </si>
  <si>
    <t>-1216127679</t>
  </si>
  <si>
    <t>Realizačná PD a DSV</t>
  </si>
  <si>
    <t>1160420854</t>
  </si>
  <si>
    <t>Manipulačné prostriedky, lešenie</t>
  </si>
  <si>
    <t>-1306316251</t>
  </si>
  <si>
    <t>Oživenie a komplexné skúšky</t>
  </si>
  <si>
    <t>-2081707331</t>
  </si>
  <si>
    <t>06 - Svietidlá</t>
  </si>
  <si>
    <t>Demontáž jestvujúcich svietidiel</t>
  </si>
  <si>
    <t>664272604</t>
  </si>
  <si>
    <t>Montáž svietidla interiérového na strop</t>
  </si>
  <si>
    <t>-1924650436</t>
  </si>
  <si>
    <t>-122024851</t>
  </si>
  <si>
    <t>07 - Bleskozvod</t>
  </si>
  <si>
    <t>M -  Práce a dodávky M</t>
  </si>
  <si>
    <t xml:space="preserve">    21-M -  Elektromontáže</t>
  </si>
  <si>
    <t xml:space="preserve"> Práce a dodávky M</t>
  </si>
  <si>
    <t xml:space="preserve"> Elektromontáže</t>
  </si>
  <si>
    <t>Demontáž jestvujúcej blezkozvodovej sústavy</t>
  </si>
  <si>
    <t>-1171668099</t>
  </si>
  <si>
    <t>Elektromontážna krabica do zateplenia KEZ 50-200 mm</t>
  </si>
  <si>
    <t>-1955008798</t>
  </si>
  <si>
    <t>Krabica univerzálna 9063-01</t>
  </si>
  <si>
    <t>128</t>
  </si>
  <si>
    <t>-449667</t>
  </si>
  <si>
    <t>Skrytý zvod pri zatepľovacom systéme FeZn Ø 8</t>
  </si>
  <si>
    <t>-1886078896</t>
  </si>
  <si>
    <t>I-Rúrka FXP 32</t>
  </si>
  <si>
    <t>1058736498</t>
  </si>
  <si>
    <t>I-Príchytka S32 bledošedá</t>
  </si>
  <si>
    <t>-1058642096</t>
  </si>
  <si>
    <t>Územňovací vodič ocelový žiarovo zinkovaný označenie O 8</t>
  </si>
  <si>
    <t>1380837828</t>
  </si>
  <si>
    <t>Uzemňovacie vedenie na povrchu AlMgSi</t>
  </si>
  <si>
    <t>1826660795</t>
  </si>
  <si>
    <t>Drôt bleskozvodový zliatina AlMgSi, d 8 mm, Al</t>
  </si>
  <si>
    <t>-567560330</t>
  </si>
  <si>
    <t>Uzemňovacie vedenie v zemi FeZn vrátane izolácie spojov</t>
  </si>
  <si>
    <t>714214719</t>
  </si>
  <si>
    <t>Územňovacia pásovina   ocelová žiarovo zinkovaná  označenie   30 x 4 mm</t>
  </si>
  <si>
    <t>765523392</t>
  </si>
  <si>
    <t>Označenie zvodov číselnými štítkami</t>
  </si>
  <si>
    <t>-1473729306</t>
  </si>
  <si>
    <t xml:space="preserve">Štítok orientačný 0, </t>
  </si>
  <si>
    <t>1397741424</t>
  </si>
  <si>
    <t>Podpery vedenia FeZn na plochú strechu PV21</t>
  </si>
  <si>
    <t>1479965127</t>
  </si>
  <si>
    <t>Podpera vedenia na ploché strechy ocelová žiarovo zinkovaná  označenie  PV 21 oceľ</t>
  </si>
  <si>
    <t>-746048075</t>
  </si>
  <si>
    <t>Podložka k podpere vedenia  plastová označenie podložka k PV 21</t>
  </si>
  <si>
    <t>-561659981</t>
  </si>
  <si>
    <t>Svorka FeZn krížová SK a diagonálna krížová DKS</t>
  </si>
  <si>
    <t>1459213838</t>
  </si>
  <si>
    <t>Svorka  krížová  ocelová žiarovo zinkovaná  označenie  SK</t>
  </si>
  <si>
    <t>-556760915</t>
  </si>
  <si>
    <t>Svorka FeZn skúšobná SZ</t>
  </si>
  <si>
    <t>328115943</t>
  </si>
  <si>
    <t>Svorka  skušobná  ocelová žiarovo zinkovaná  označenie  SZ</t>
  </si>
  <si>
    <t>535306245</t>
  </si>
  <si>
    <t>Svorka FeZn uzemňovacia SR03</t>
  </si>
  <si>
    <t>-350435118</t>
  </si>
  <si>
    <t>Uzemňovacia svorka  ocelová žiarovo zinkovaná  označenie  SR 03 A</t>
  </si>
  <si>
    <t>1648620591</t>
  </si>
  <si>
    <t>Podstavec betónový k zachytávacej tyči a oddialenému bleskozvodu</t>
  </si>
  <si>
    <t>183849248</t>
  </si>
  <si>
    <t xml:space="preserve">Podstavec betónový k zachytávacej tyči FeZn označenie JP </t>
  </si>
  <si>
    <t>575751127</t>
  </si>
  <si>
    <t>Držiak zachytávacej tyče ECu 57F25 DJ1-8</t>
  </si>
  <si>
    <t>-1903061576</t>
  </si>
  <si>
    <t>Držiak zvodovej tyče na upevnenie do muriva  meď ECu 57F25  označenie  DJ 2</t>
  </si>
  <si>
    <t>-1295445784</t>
  </si>
  <si>
    <t>Svorka ECu 57F25 k uzemňovacej tyči  SJ</t>
  </si>
  <si>
    <t>-476963315</t>
  </si>
  <si>
    <t xml:space="preserve">Svorka  k uzemňovacej SJ </t>
  </si>
  <si>
    <t>-1162466593</t>
  </si>
  <si>
    <t>Uzemňovacia tyč ECu 57F25 ZT</t>
  </si>
  <si>
    <t>-145336873</t>
  </si>
  <si>
    <t>Uzemňovacia tyč ocelová žiarovo zinkovaná označenie ZT 2 m</t>
  </si>
  <si>
    <t>1340715662</t>
  </si>
  <si>
    <t>Zachytávacia tyč  s osadením JP10-20</t>
  </si>
  <si>
    <t>2104607118</t>
  </si>
  <si>
    <t xml:space="preserve">Tyč zachytávacia  označenie JP 10 </t>
  </si>
  <si>
    <t>864473934</t>
  </si>
  <si>
    <t xml:space="preserve">Ochranná strieška </t>
  </si>
  <si>
    <t>-1105906181</t>
  </si>
  <si>
    <t xml:space="preserve">Strieška FeZn ochranná </t>
  </si>
  <si>
    <t>-355292027</t>
  </si>
  <si>
    <t>Svorka  spojovacia SS</t>
  </si>
  <si>
    <t>-134142850</t>
  </si>
  <si>
    <t>Svorka spojovacia zliatina AlMgSi označenie SS 2 skrutky s príložkou Al</t>
  </si>
  <si>
    <t>1074353425</t>
  </si>
  <si>
    <t xml:space="preserve">Ochranný uholník </t>
  </si>
  <si>
    <t>1755538199</t>
  </si>
  <si>
    <t xml:space="preserve">Uholník ochranný  2 m </t>
  </si>
  <si>
    <t>2125849569</t>
  </si>
  <si>
    <t>Revízia bleskozvodovej sústavy</t>
  </si>
  <si>
    <t>-392034816</t>
  </si>
  <si>
    <t>Murivo nosné (m3) z tvárnic hr. 200 mm hladkých, na MVC a maltu (200x249x599)</t>
  </si>
  <si>
    <t xml:space="preserve">Hydroizolačná fólia PVC-P , hr. 1,5 mm, š. 1,3 m, izolácia plochých striech, farba sivá, </t>
  </si>
  <si>
    <t>Lišta z poplastovaného plechu , PVC š. 100 mm, dĺ. 2 m,</t>
  </si>
  <si>
    <t xml:space="preserve">Rozperný nit d 6x30 mm do betónu, hliníkový, </t>
  </si>
  <si>
    <t xml:space="preserve">Netkaná textília zo 100% PP 200 g/m2 filtračná ochranná separačná š. 2 m, </t>
  </si>
  <si>
    <t>Kotviaci prvok  do betónu d 6,1 mm, oceľový,</t>
  </si>
  <si>
    <t xml:space="preserve">Teleskop univerzálny  d 50x135 mm, </t>
  </si>
  <si>
    <t xml:space="preserve">Doska OSB 3  nebrúsené hrxlxš 20x2500x1250 mm, </t>
  </si>
  <si>
    <t>Izolačná PE trubica  15x9 mm (d potrubia x hr. izolácie), nadrezaná,</t>
  </si>
  <si>
    <t xml:space="preserve">Izolačná PE trubica  22x20 mm (d potrubia x hr. izolácie), nadrezaná, </t>
  </si>
  <si>
    <t xml:space="preserve">Izolačná PE trubica  35x30 mm (d potrubia x hr. izolácie), rozrezaná, </t>
  </si>
  <si>
    <t xml:space="preserve">Guľový uzáver prírubový série 02 na vodu nerez, DN 25, dĺ. 125 mm, tesnenie PTFE, </t>
  </si>
  <si>
    <t xml:space="preserve">Odlučovač vzduchu </t>
  </si>
  <si>
    <t xml:space="preserve">Úpravňa vody </t>
  </si>
  <si>
    <t>Kotol plynový kondenzačný  (4,9-19,6kW)</t>
  </si>
  <si>
    <t>Zberač 25/25</t>
  </si>
  <si>
    <t xml:space="preserve">Výhybka hydraulická </t>
  </si>
  <si>
    <t>Guľový kohút DN 15, obojstranne závitový na horúcu vodu, PN 40, vnútorný závit, oceľový,</t>
  </si>
  <si>
    <t xml:space="preserve">Guľový kohút DN 25, obojstranne závitový na horúcu vodu, PN 40, vnútorný závit, oceľový, </t>
  </si>
  <si>
    <t xml:space="preserve">Medzikus na pripojenie expanznej nádoby  3/4", </t>
  </si>
  <si>
    <t>Ventil odvzdušňovací automatický 1/4”, armatúry pre uzavreté systémy,</t>
  </si>
  <si>
    <t xml:space="preserve">Ventil odvzdušňovací automatický hygroskopický, 1/4", PN 10, niklovaná mosadz, plast, </t>
  </si>
  <si>
    <t xml:space="preserve">Ventil odvzdušňovací automatický 3/8”, armatúry pre uzavreté systémy, </t>
  </si>
  <si>
    <t xml:space="preserve">Ventil odvzdušňovací automatický hygroskopický, 3/8", PN 10, niklovaná mosadz, plast, </t>
  </si>
  <si>
    <t xml:space="preserve">Manometer radiálny d 50 mm, pripojenie 1/4" spodné, 0-4 bar, </t>
  </si>
  <si>
    <t xml:space="preserve">Manometer radiálny d 63 mm, pripojenie 1/4" spodné, 0-6 bar, </t>
  </si>
  <si>
    <t>zariadenie kompresor</t>
  </si>
  <si>
    <t>Rekuperačná jednotka  / 60/0(Me.109.EC3 - Mi.109.EC3 - RT - Fe.K7 - Fi.K5 - E.7200 - CHF.4 - CO.CHT -Ke.LM24A - Ki.LM24A - H.710/710.P - RD5 - RD4-IO - DPT 2500 - PFe - PFi - SW - CM.s - CPTOUCH.B.Wh) vrátane príslušenstva</t>
  </si>
  <si>
    <t>Výustka do potrubia-C-2-2-ZN-425x125-R1</t>
  </si>
  <si>
    <t>Vonk. klimatizačná jednotka -42BI-3; Qch=12,1kW</t>
  </si>
  <si>
    <t>Downlight LED bodové svietidlo 2000lm 4K 90°SNC,5y, IP40</t>
  </si>
  <si>
    <t>Podhľadové LED svietidlo 595x595mm 33W 3500lm 4K,dvoj. parabola+H-prizma difuzor UGR19,Zhaga,SDCM3, 5y,IP20</t>
  </si>
  <si>
    <t>Podhľadové LED svietidlo 595x595mm 33W 3400lm 4K,dvoj. parabola+H-prizma difuzor UGR19,Zhaga,SDCM3, 5y,IP20</t>
  </si>
  <si>
    <t>Podhľadové LED svietidlo 31W 4300lm 4K opal IP20, 5y,Zhaga,SDCM3</t>
  </si>
  <si>
    <t>Prachotesné LED sv.30W opal difuzor,IP65, 5y,Zhaga,MacAdams3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</si>
</sst>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color rgb="FF0000FF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124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9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6" t="s">
        <v>12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8" t="s">
        <v>14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07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1">
        <f>ROUND(AG94,2)</f>
        <v>0</v>
      </c>
      <c r="AL26" s="202"/>
      <c r="AM26" s="202"/>
      <c r="AN26" s="202"/>
      <c r="AO26" s="20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3" t="s">
        <v>32</v>
      </c>
      <c r="M28" s="203"/>
      <c r="N28" s="203"/>
      <c r="O28" s="203"/>
      <c r="P28" s="203"/>
      <c r="Q28" s="26"/>
      <c r="R28" s="26"/>
      <c r="S28" s="26"/>
      <c r="T28" s="26"/>
      <c r="U28" s="26"/>
      <c r="V28" s="26"/>
      <c r="W28" s="203" t="s">
        <v>33</v>
      </c>
      <c r="X28" s="203"/>
      <c r="Y28" s="203"/>
      <c r="Z28" s="203"/>
      <c r="AA28" s="203"/>
      <c r="AB28" s="203"/>
      <c r="AC28" s="203"/>
      <c r="AD28" s="203"/>
      <c r="AE28" s="203"/>
      <c r="AF28" s="26"/>
      <c r="AG28" s="26"/>
      <c r="AH28" s="26"/>
      <c r="AI28" s="26"/>
      <c r="AJ28" s="26"/>
      <c r="AK28" s="203" t="s">
        <v>34</v>
      </c>
      <c r="AL28" s="203"/>
      <c r="AM28" s="203"/>
      <c r="AN28" s="203"/>
      <c r="AO28" s="203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194">
        <v>0.2</v>
      </c>
      <c r="M29" s="193"/>
      <c r="N29" s="193"/>
      <c r="O29" s="193"/>
      <c r="P29" s="193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 2)</f>
        <v>0</v>
      </c>
      <c r="AL29" s="193"/>
      <c r="AM29" s="193"/>
      <c r="AN29" s="193"/>
      <c r="AO29" s="193"/>
      <c r="AR29" s="31"/>
    </row>
    <row r="30" spans="1:71" s="3" customFormat="1" ht="14.45" customHeight="1">
      <c r="B30" s="31"/>
      <c r="F30" s="23" t="s">
        <v>37</v>
      </c>
      <c r="L30" s="194">
        <v>0.2</v>
      </c>
      <c r="M30" s="193"/>
      <c r="N30" s="193"/>
      <c r="O30" s="193"/>
      <c r="P30" s="193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 2)</f>
        <v>0</v>
      </c>
      <c r="AL30" s="193"/>
      <c r="AM30" s="193"/>
      <c r="AN30" s="193"/>
      <c r="AO30" s="193"/>
      <c r="AR30" s="31"/>
    </row>
    <row r="31" spans="1:71" s="3" customFormat="1" ht="14.45" hidden="1" customHeight="1">
      <c r="B31" s="31"/>
      <c r="F31" s="23" t="s">
        <v>38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1"/>
    </row>
    <row r="32" spans="1:71" s="3" customFormat="1" ht="14.45" hidden="1" customHeight="1">
      <c r="B32" s="31"/>
      <c r="F32" s="23" t="s">
        <v>39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1"/>
    </row>
    <row r="33" spans="1:57" s="3" customFormat="1" ht="14.45" hidden="1" customHeight="1">
      <c r="B33" s="31"/>
      <c r="F33" s="23" t="s">
        <v>40</v>
      </c>
      <c r="L33" s="194">
        <v>0</v>
      </c>
      <c r="M33" s="193"/>
      <c r="N33" s="193"/>
      <c r="O33" s="193"/>
      <c r="P33" s="193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84" t="s">
        <v>43</v>
      </c>
      <c r="Y35" s="185"/>
      <c r="Z35" s="185"/>
      <c r="AA35" s="185"/>
      <c r="AB35" s="185"/>
      <c r="AC35" s="34"/>
      <c r="AD35" s="34"/>
      <c r="AE35" s="34"/>
      <c r="AF35" s="34"/>
      <c r="AG35" s="34"/>
      <c r="AH35" s="34"/>
      <c r="AI35" s="34"/>
      <c r="AJ35" s="34"/>
      <c r="AK35" s="186">
        <f>SUM(AK26:AK33)</f>
        <v>0</v>
      </c>
      <c r="AL35" s="185"/>
      <c r="AM35" s="185"/>
      <c r="AN35" s="185"/>
      <c r="AO35" s="18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2014</v>
      </c>
      <c r="AR84" s="45"/>
    </row>
    <row r="85" spans="1:91" s="5" customFormat="1" ht="36.950000000000003" customHeight="1">
      <c r="B85" s="46"/>
      <c r="C85" s="47" t="s">
        <v>13</v>
      </c>
      <c r="L85" s="189" t="str">
        <f>K6</f>
        <v>Zníženie energetickej náročnosti Galaxi spol. s r.o.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Myjava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1" t="str">
        <f>IF(AN8= "","",AN8)</f>
        <v/>
      </c>
      <c r="AN87" s="19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7.9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Galaxi, spol. s r.o. č. 802, Turá Lúka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2" t="str">
        <f>IF(E17="","",E17)</f>
        <v>Ing. Milan Ďurec- HARMONIA</v>
      </c>
      <c r="AN89" s="173"/>
      <c r="AO89" s="173"/>
      <c r="AP89" s="173"/>
      <c r="AQ89" s="26"/>
      <c r="AR89" s="27"/>
      <c r="AS89" s="174" t="s">
        <v>51</v>
      </c>
      <c r="AT89" s="175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72" t="str">
        <f>IF(E20="","",E20)</f>
        <v xml:space="preserve"> </v>
      </c>
      <c r="AN90" s="173"/>
      <c r="AO90" s="173"/>
      <c r="AP90" s="173"/>
      <c r="AQ90" s="26"/>
      <c r="AR90" s="27"/>
      <c r="AS90" s="176"/>
      <c r="AT90" s="177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6"/>
      <c r="AT91" s="177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8" t="s">
        <v>52</v>
      </c>
      <c r="D92" s="182"/>
      <c r="E92" s="182"/>
      <c r="F92" s="182"/>
      <c r="G92" s="182"/>
      <c r="H92" s="54"/>
      <c r="I92" s="181" t="s">
        <v>53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3" t="s">
        <v>54</v>
      </c>
      <c r="AH92" s="182"/>
      <c r="AI92" s="182"/>
      <c r="AJ92" s="182"/>
      <c r="AK92" s="182"/>
      <c r="AL92" s="182"/>
      <c r="AM92" s="182"/>
      <c r="AN92" s="181" t="s">
        <v>55</v>
      </c>
      <c r="AO92" s="182"/>
      <c r="AP92" s="204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0">
        <f>ROUND(SUM(AG95:AG101),2)</f>
        <v>0</v>
      </c>
      <c r="AH94" s="180"/>
      <c r="AI94" s="180"/>
      <c r="AJ94" s="180"/>
      <c r="AK94" s="180"/>
      <c r="AL94" s="180"/>
      <c r="AM94" s="180"/>
      <c r="AN94" s="195">
        <f t="shared" ref="AN94:AN101" si="0">SUM(AG94,AT94)</f>
        <v>0</v>
      </c>
      <c r="AO94" s="195"/>
      <c r="AP94" s="195"/>
      <c r="AQ94" s="66" t="s">
        <v>1</v>
      </c>
      <c r="AR94" s="62"/>
      <c r="AS94" s="67">
        <f>ROUND(SUM(AS95:AS101),2)</f>
        <v>0</v>
      </c>
      <c r="AT94" s="68">
        <f t="shared" ref="AT94:AT101" si="1">ROUND(SUM(AV94:AW94),2)</f>
        <v>0</v>
      </c>
      <c r="AU94" s="69">
        <f>ROUND(SUM(AU95:AU101),5)</f>
        <v>1999.8086900000001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71" t="s">
        <v>76</v>
      </c>
      <c r="E95" s="171"/>
      <c r="F95" s="171"/>
      <c r="G95" s="171"/>
      <c r="H95" s="171"/>
      <c r="I95" s="76"/>
      <c r="J95" s="171" t="s">
        <v>77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8">
        <f>'01 - Zateplenie objektu'!I30</f>
        <v>0</v>
      </c>
      <c r="AH95" s="179"/>
      <c r="AI95" s="179"/>
      <c r="AJ95" s="179"/>
      <c r="AK95" s="179"/>
      <c r="AL95" s="179"/>
      <c r="AM95" s="179"/>
      <c r="AN95" s="178">
        <f t="shared" si="0"/>
        <v>0</v>
      </c>
      <c r="AO95" s="179"/>
      <c r="AP95" s="179"/>
      <c r="AQ95" s="77" t="s">
        <v>78</v>
      </c>
      <c r="AR95" s="74"/>
      <c r="AS95" s="78">
        <v>0</v>
      </c>
      <c r="AT95" s="79">
        <f t="shared" si="1"/>
        <v>0</v>
      </c>
      <c r="AU95" s="80">
        <f>'01 - Zateplenie objektu'!O132</f>
        <v>1716.4628710000002</v>
      </c>
      <c r="AV95" s="79">
        <f>'01 - Zateplenie objektu'!I33</f>
        <v>0</v>
      </c>
      <c r="AW95" s="79">
        <f>'01 - Zateplenie objektu'!I34</f>
        <v>0</v>
      </c>
      <c r="AX95" s="79">
        <f>'01 - Zateplenie objektu'!I35</f>
        <v>0</v>
      </c>
      <c r="AY95" s="79">
        <f>'01 - Zateplenie objektu'!I36</f>
        <v>0</v>
      </c>
      <c r="AZ95" s="79">
        <f>'01 - Zateplenie objektu'!E33</f>
        <v>0</v>
      </c>
      <c r="BA95" s="79">
        <f>'01 - Zateplenie objektu'!E34</f>
        <v>0</v>
      </c>
      <c r="BB95" s="79">
        <f>'01 - Zateplenie objektu'!E35</f>
        <v>0</v>
      </c>
      <c r="BC95" s="79">
        <f>'01 - Zateplenie objektu'!E36</f>
        <v>0</v>
      </c>
      <c r="BD95" s="81">
        <f>'01 - Zateplenie objektu'!E37</f>
        <v>0</v>
      </c>
      <c r="BT95" s="82" t="s">
        <v>79</v>
      </c>
      <c r="BV95" s="82" t="s">
        <v>73</v>
      </c>
      <c r="BW95" s="82" t="s">
        <v>80</v>
      </c>
      <c r="BX95" s="82" t="s">
        <v>4</v>
      </c>
      <c r="CL95" s="82" t="s">
        <v>1</v>
      </c>
      <c r="CM95" s="82" t="s">
        <v>71</v>
      </c>
    </row>
    <row r="96" spans="1:91" s="7" customFormat="1" ht="16.5" customHeight="1">
      <c r="A96" s="73" t="s">
        <v>75</v>
      </c>
      <c r="B96" s="74"/>
      <c r="C96" s="75"/>
      <c r="D96" s="171" t="s">
        <v>81</v>
      </c>
      <c r="E96" s="171"/>
      <c r="F96" s="171"/>
      <c r="G96" s="171"/>
      <c r="H96" s="171"/>
      <c r="I96" s="76"/>
      <c r="J96" s="171" t="s">
        <v>82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8">
        <f>'02 - Fotovoltaické panely'!I30</f>
        <v>0</v>
      </c>
      <c r="AH96" s="179"/>
      <c r="AI96" s="179"/>
      <c r="AJ96" s="179"/>
      <c r="AK96" s="179"/>
      <c r="AL96" s="179"/>
      <c r="AM96" s="179"/>
      <c r="AN96" s="178">
        <f t="shared" si="0"/>
        <v>0</v>
      </c>
      <c r="AO96" s="179"/>
      <c r="AP96" s="179"/>
      <c r="AQ96" s="77" t="s">
        <v>78</v>
      </c>
      <c r="AR96" s="74"/>
      <c r="AS96" s="78">
        <v>0</v>
      </c>
      <c r="AT96" s="79">
        <f t="shared" si="1"/>
        <v>0</v>
      </c>
      <c r="AU96" s="80">
        <f>'02 - Fotovoltaické panely'!O118</f>
        <v>0</v>
      </c>
      <c r="AV96" s="79">
        <f>'02 - Fotovoltaické panely'!I33</f>
        <v>0</v>
      </c>
      <c r="AW96" s="79">
        <f>'02 - Fotovoltaické panely'!I34</f>
        <v>0</v>
      </c>
      <c r="AX96" s="79">
        <f>'02 - Fotovoltaické panely'!I35</f>
        <v>0</v>
      </c>
      <c r="AY96" s="79">
        <f>'02 - Fotovoltaické panely'!I36</f>
        <v>0</v>
      </c>
      <c r="AZ96" s="79">
        <f>'02 - Fotovoltaické panely'!E33</f>
        <v>0</v>
      </c>
      <c r="BA96" s="79">
        <f>'02 - Fotovoltaické panely'!E34</f>
        <v>0</v>
      </c>
      <c r="BB96" s="79">
        <f>'02 - Fotovoltaické panely'!E35</f>
        <v>0</v>
      </c>
      <c r="BC96" s="79">
        <f>'02 - Fotovoltaické panely'!E36</f>
        <v>0</v>
      </c>
      <c r="BD96" s="81">
        <f>'02 - Fotovoltaické panely'!E37</f>
        <v>0</v>
      </c>
      <c r="BT96" s="82" t="s">
        <v>79</v>
      </c>
      <c r="BV96" s="82" t="s">
        <v>73</v>
      </c>
      <c r="BW96" s="82" t="s">
        <v>83</v>
      </c>
      <c r="BX96" s="82" t="s">
        <v>4</v>
      </c>
      <c r="CL96" s="82" t="s">
        <v>1</v>
      </c>
      <c r="CM96" s="82" t="s">
        <v>71</v>
      </c>
    </row>
    <row r="97" spans="1:91" s="7" customFormat="1" ht="16.5" customHeight="1">
      <c r="A97" s="73" t="s">
        <v>75</v>
      </c>
      <c r="B97" s="74"/>
      <c r="C97" s="75"/>
      <c r="D97" s="171" t="s">
        <v>84</v>
      </c>
      <c r="E97" s="171"/>
      <c r="F97" s="171"/>
      <c r="G97" s="171"/>
      <c r="H97" s="171"/>
      <c r="I97" s="76"/>
      <c r="J97" s="171" t="s">
        <v>85</v>
      </c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8">
        <f>'03 - Úprava ústredného vy...'!I30</f>
        <v>0</v>
      </c>
      <c r="AH97" s="179"/>
      <c r="AI97" s="179"/>
      <c r="AJ97" s="179"/>
      <c r="AK97" s="179"/>
      <c r="AL97" s="179"/>
      <c r="AM97" s="179"/>
      <c r="AN97" s="178">
        <f t="shared" si="0"/>
        <v>0</v>
      </c>
      <c r="AO97" s="179"/>
      <c r="AP97" s="179"/>
      <c r="AQ97" s="77" t="s">
        <v>78</v>
      </c>
      <c r="AR97" s="74"/>
      <c r="AS97" s="78">
        <v>0</v>
      </c>
      <c r="AT97" s="79">
        <f t="shared" si="1"/>
        <v>0</v>
      </c>
      <c r="AU97" s="80">
        <f>'03 - Úprava ústredného vy...'!O125</f>
        <v>67.274065999999991</v>
      </c>
      <c r="AV97" s="79">
        <f>'03 - Úprava ústredného vy...'!I33</f>
        <v>0</v>
      </c>
      <c r="AW97" s="79">
        <f>'03 - Úprava ústredného vy...'!I34</f>
        <v>0</v>
      </c>
      <c r="AX97" s="79">
        <f>'03 - Úprava ústredného vy...'!I35</f>
        <v>0</v>
      </c>
      <c r="AY97" s="79">
        <f>'03 - Úprava ústredného vy...'!I36</f>
        <v>0</v>
      </c>
      <c r="AZ97" s="79">
        <f>'03 - Úprava ústredného vy...'!E33</f>
        <v>0</v>
      </c>
      <c r="BA97" s="79">
        <f>'03 - Úprava ústredného vy...'!E34</f>
        <v>0</v>
      </c>
      <c r="BB97" s="79">
        <f>'03 - Úprava ústredného vy...'!E35</f>
        <v>0</v>
      </c>
      <c r="BC97" s="79">
        <f>'03 - Úprava ústredného vy...'!E36</f>
        <v>0</v>
      </c>
      <c r="BD97" s="81">
        <f>'03 - Úprava ústredného vy...'!E37</f>
        <v>0</v>
      </c>
      <c r="BT97" s="82" t="s">
        <v>79</v>
      </c>
      <c r="BV97" s="82" t="s">
        <v>73</v>
      </c>
      <c r="BW97" s="82" t="s">
        <v>86</v>
      </c>
      <c r="BX97" s="82" t="s">
        <v>4</v>
      </c>
      <c r="CL97" s="82" t="s">
        <v>1</v>
      </c>
      <c r="CM97" s="82" t="s">
        <v>71</v>
      </c>
    </row>
    <row r="98" spans="1:91" s="7" customFormat="1" ht="16.5" customHeight="1">
      <c r="A98" s="73" t="s">
        <v>75</v>
      </c>
      <c r="B98" s="74"/>
      <c r="C98" s="75"/>
      <c r="D98" s="171" t="s">
        <v>87</v>
      </c>
      <c r="E98" s="171"/>
      <c r="F98" s="171"/>
      <c r="G98" s="171"/>
      <c r="H98" s="171"/>
      <c r="I98" s="76"/>
      <c r="J98" s="171" t="s">
        <v>88</v>
      </c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8">
        <f>'04 - Stlačený vzduch'!I30</f>
        <v>0</v>
      </c>
      <c r="AH98" s="179"/>
      <c r="AI98" s="179"/>
      <c r="AJ98" s="179"/>
      <c r="AK98" s="179"/>
      <c r="AL98" s="179"/>
      <c r="AM98" s="179"/>
      <c r="AN98" s="178">
        <f t="shared" si="0"/>
        <v>0</v>
      </c>
      <c r="AO98" s="179"/>
      <c r="AP98" s="179"/>
      <c r="AQ98" s="77" t="s">
        <v>78</v>
      </c>
      <c r="AR98" s="74"/>
      <c r="AS98" s="78">
        <v>0</v>
      </c>
      <c r="AT98" s="79">
        <f t="shared" si="1"/>
        <v>0</v>
      </c>
      <c r="AU98" s="80">
        <f>'04 - Stlačený vzduch'!O119</f>
        <v>46.274000000000001</v>
      </c>
      <c r="AV98" s="79">
        <f>'04 - Stlačený vzduch'!I33</f>
        <v>0</v>
      </c>
      <c r="AW98" s="79">
        <f>'04 - Stlačený vzduch'!I34</f>
        <v>0</v>
      </c>
      <c r="AX98" s="79">
        <f>'04 - Stlačený vzduch'!I35</f>
        <v>0</v>
      </c>
      <c r="AY98" s="79">
        <f>'04 - Stlačený vzduch'!I36</f>
        <v>0</v>
      </c>
      <c r="AZ98" s="79">
        <f>'04 - Stlačený vzduch'!E33</f>
        <v>0</v>
      </c>
      <c r="BA98" s="79">
        <f>'04 - Stlačený vzduch'!E34</f>
        <v>0</v>
      </c>
      <c r="BB98" s="79">
        <f>'04 - Stlačený vzduch'!E35</f>
        <v>0</v>
      </c>
      <c r="BC98" s="79">
        <f>'04 - Stlačený vzduch'!E36</f>
        <v>0</v>
      </c>
      <c r="BD98" s="81">
        <f>'04 - Stlačený vzduch'!E37</f>
        <v>0</v>
      </c>
      <c r="BT98" s="82" t="s">
        <v>79</v>
      </c>
      <c r="BV98" s="82" t="s">
        <v>73</v>
      </c>
      <c r="BW98" s="82" t="s">
        <v>89</v>
      </c>
      <c r="BX98" s="82" t="s">
        <v>4</v>
      </c>
      <c r="CL98" s="82" t="s">
        <v>1</v>
      </c>
      <c r="CM98" s="82" t="s">
        <v>71</v>
      </c>
    </row>
    <row r="99" spans="1:91" s="7" customFormat="1" ht="16.5" customHeight="1">
      <c r="A99" s="73" t="s">
        <v>75</v>
      </c>
      <c r="B99" s="74"/>
      <c r="C99" s="75"/>
      <c r="D99" s="171" t="s">
        <v>90</v>
      </c>
      <c r="E99" s="171"/>
      <c r="F99" s="171"/>
      <c r="G99" s="171"/>
      <c r="H99" s="171"/>
      <c r="I99" s="76"/>
      <c r="J99" s="171" t="s">
        <v>91</v>
      </c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8">
        <f>'05 - Vzduchotechnika'!I30</f>
        <v>0</v>
      </c>
      <c r="AH99" s="179"/>
      <c r="AI99" s="179"/>
      <c r="AJ99" s="179"/>
      <c r="AK99" s="179"/>
      <c r="AL99" s="179"/>
      <c r="AM99" s="179"/>
      <c r="AN99" s="178">
        <f t="shared" si="0"/>
        <v>0</v>
      </c>
      <c r="AO99" s="179"/>
      <c r="AP99" s="179"/>
      <c r="AQ99" s="77" t="s">
        <v>78</v>
      </c>
      <c r="AR99" s="74"/>
      <c r="AS99" s="78">
        <v>0</v>
      </c>
      <c r="AT99" s="79">
        <f t="shared" si="1"/>
        <v>0</v>
      </c>
      <c r="AU99" s="80">
        <f>'05 - Vzduchotechnika'!O118</f>
        <v>0</v>
      </c>
      <c r="AV99" s="79">
        <f>'05 - Vzduchotechnika'!I33</f>
        <v>0</v>
      </c>
      <c r="AW99" s="79">
        <f>'05 - Vzduchotechnika'!I34</f>
        <v>0</v>
      </c>
      <c r="AX99" s="79">
        <f>'05 - Vzduchotechnika'!I35</f>
        <v>0</v>
      </c>
      <c r="AY99" s="79">
        <f>'05 - Vzduchotechnika'!I36</f>
        <v>0</v>
      </c>
      <c r="AZ99" s="79">
        <f>'05 - Vzduchotechnika'!E33</f>
        <v>0</v>
      </c>
      <c r="BA99" s="79">
        <f>'05 - Vzduchotechnika'!E34</f>
        <v>0</v>
      </c>
      <c r="BB99" s="79">
        <f>'05 - Vzduchotechnika'!E35</f>
        <v>0</v>
      </c>
      <c r="BC99" s="79">
        <f>'05 - Vzduchotechnika'!E36</f>
        <v>0</v>
      </c>
      <c r="BD99" s="81">
        <f>'05 - Vzduchotechnika'!E37</f>
        <v>0</v>
      </c>
      <c r="BT99" s="82" t="s">
        <v>79</v>
      </c>
      <c r="BV99" s="82" t="s">
        <v>73</v>
      </c>
      <c r="BW99" s="82" t="s">
        <v>92</v>
      </c>
      <c r="BX99" s="82" t="s">
        <v>4</v>
      </c>
      <c r="CL99" s="82" t="s">
        <v>1</v>
      </c>
      <c r="CM99" s="82" t="s">
        <v>71</v>
      </c>
    </row>
    <row r="100" spans="1:91" s="7" customFormat="1" ht="16.5" customHeight="1">
      <c r="A100" s="73" t="s">
        <v>75</v>
      </c>
      <c r="B100" s="74"/>
      <c r="C100" s="75"/>
      <c r="D100" s="171" t="s">
        <v>93</v>
      </c>
      <c r="E100" s="171"/>
      <c r="F100" s="171"/>
      <c r="G100" s="171"/>
      <c r="H100" s="171"/>
      <c r="I100" s="76"/>
      <c r="J100" s="171" t="s">
        <v>94</v>
      </c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8">
        <f>'06 - Svietidlá'!I30</f>
        <v>0</v>
      </c>
      <c r="AH100" s="179"/>
      <c r="AI100" s="179"/>
      <c r="AJ100" s="179"/>
      <c r="AK100" s="179"/>
      <c r="AL100" s="179"/>
      <c r="AM100" s="179"/>
      <c r="AN100" s="178">
        <f t="shared" si="0"/>
        <v>0</v>
      </c>
      <c r="AO100" s="179"/>
      <c r="AP100" s="179"/>
      <c r="AQ100" s="77" t="s">
        <v>78</v>
      </c>
      <c r="AR100" s="74"/>
      <c r="AS100" s="78">
        <v>0</v>
      </c>
      <c r="AT100" s="79">
        <f t="shared" si="1"/>
        <v>0</v>
      </c>
      <c r="AU100" s="80">
        <f>'06 - Svietidlá'!O118</f>
        <v>73.5</v>
      </c>
      <c r="AV100" s="79">
        <f>'06 - Svietidlá'!I33</f>
        <v>0</v>
      </c>
      <c r="AW100" s="79">
        <f>'06 - Svietidlá'!I34</f>
        <v>0</v>
      </c>
      <c r="AX100" s="79">
        <f>'06 - Svietidlá'!I35</f>
        <v>0</v>
      </c>
      <c r="AY100" s="79">
        <f>'06 - Svietidlá'!I36</f>
        <v>0</v>
      </c>
      <c r="AZ100" s="79">
        <f>'06 - Svietidlá'!E33</f>
        <v>0</v>
      </c>
      <c r="BA100" s="79">
        <f>'06 - Svietidlá'!E34</f>
        <v>0</v>
      </c>
      <c r="BB100" s="79">
        <f>'06 - Svietidlá'!E35</f>
        <v>0</v>
      </c>
      <c r="BC100" s="79">
        <f>'06 - Svietidlá'!E36</f>
        <v>0</v>
      </c>
      <c r="BD100" s="81">
        <f>'06 - Svietidlá'!E37</f>
        <v>0</v>
      </c>
      <c r="BT100" s="82" t="s">
        <v>79</v>
      </c>
      <c r="BV100" s="82" t="s">
        <v>73</v>
      </c>
      <c r="BW100" s="82" t="s">
        <v>95</v>
      </c>
      <c r="BX100" s="82" t="s">
        <v>4</v>
      </c>
      <c r="CL100" s="82" t="s">
        <v>1</v>
      </c>
      <c r="CM100" s="82" t="s">
        <v>71</v>
      </c>
    </row>
    <row r="101" spans="1:91" s="7" customFormat="1" ht="16.5" customHeight="1">
      <c r="A101" s="73" t="s">
        <v>75</v>
      </c>
      <c r="B101" s="74"/>
      <c r="C101" s="75"/>
      <c r="D101" s="171" t="s">
        <v>96</v>
      </c>
      <c r="E101" s="171"/>
      <c r="F101" s="171"/>
      <c r="G101" s="171"/>
      <c r="H101" s="171"/>
      <c r="I101" s="76"/>
      <c r="J101" s="171" t="s">
        <v>97</v>
      </c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8">
        <f>'07 - Bleskozvod'!I30</f>
        <v>0</v>
      </c>
      <c r="AH101" s="179"/>
      <c r="AI101" s="179"/>
      <c r="AJ101" s="179"/>
      <c r="AK101" s="179"/>
      <c r="AL101" s="179"/>
      <c r="AM101" s="179"/>
      <c r="AN101" s="178">
        <f t="shared" si="0"/>
        <v>0</v>
      </c>
      <c r="AO101" s="179"/>
      <c r="AP101" s="179"/>
      <c r="AQ101" s="77" t="s">
        <v>78</v>
      </c>
      <c r="AR101" s="74"/>
      <c r="AS101" s="83">
        <v>0</v>
      </c>
      <c r="AT101" s="84">
        <f t="shared" si="1"/>
        <v>0</v>
      </c>
      <c r="AU101" s="85">
        <f>'07 - Bleskozvod'!O118</f>
        <v>96.297749999999994</v>
      </c>
      <c r="AV101" s="84">
        <f>'07 - Bleskozvod'!I33</f>
        <v>0</v>
      </c>
      <c r="AW101" s="84">
        <f>'07 - Bleskozvod'!I34</f>
        <v>0</v>
      </c>
      <c r="AX101" s="84">
        <f>'07 - Bleskozvod'!I35</f>
        <v>0</v>
      </c>
      <c r="AY101" s="84">
        <f>'07 - Bleskozvod'!I36</f>
        <v>0</v>
      </c>
      <c r="AZ101" s="84">
        <f>'07 - Bleskozvod'!E33</f>
        <v>0</v>
      </c>
      <c r="BA101" s="84">
        <f>'07 - Bleskozvod'!E34</f>
        <v>0</v>
      </c>
      <c r="BB101" s="84">
        <f>'07 - Bleskozvod'!E35</f>
        <v>0</v>
      </c>
      <c r="BC101" s="84">
        <f>'07 - Bleskozvod'!E36</f>
        <v>0</v>
      </c>
      <c r="BD101" s="86">
        <f>'07 - Bleskozvod'!E37</f>
        <v>0</v>
      </c>
      <c r="BT101" s="82" t="s">
        <v>79</v>
      </c>
      <c r="BV101" s="82" t="s">
        <v>73</v>
      </c>
      <c r="BW101" s="82" t="s">
        <v>98</v>
      </c>
      <c r="BX101" s="82" t="s">
        <v>4</v>
      </c>
      <c r="CL101" s="82" t="s">
        <v>1</v>
      </c>
      <c r="CM101" s="82" t="s">
        <v>71</v>
      </c>
    </row>
    <row r="102" spans="1:91" s="2" customFormat="1" ht="30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9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4">
    <mergeCell ref="AN100:AP100"/>
    <mergeCell ref="AN92:AP92"/>
    <mergeCell ref="AN95:AP95"/>
    <mergeCell ref="AN96:AP96"/>
    <mergeCell ref="AN97:AP97"/>
    <mergeCell ref="AN98:AP98"/>
    <mergeCell ref="AN99:AP99"/>
    <mergeCell ref="AN101:AP101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J96:AF96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7:AF97"/>
    <mergeCell ref="J98:AF98"/>
    <mergeCell ref="J99:AF99"/>
    <mergeCell ref="J100:AF100"/>
    <mergeCell ref="J101:AF101"/>
    <mergeCell ref="D101:H101"/>
    <mergeCell ref="AM89:AP89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94:AM94"/>
    <mergeCell ref="I92:AF92"/>
    <mergeCell ref="AG92:AM92"/>
    <mergeCell ref="J95:AF95"/>
  </mergeCells>
  <hyperlinks>
    <hyperlink ref="A95" location="'01 - Zateplenie objektu'!C2" display="/"/>
    <hyperlink ref="A96" location="'02 - Fotovoltaické panely'!C2" display="/"/>
    <hyperlink ref="A97" location="'03 - Úprava ústredného vy...'!C2" display="/"/>
    <hyperlink ref="A98" location="'04 - Stlačený vzduch'!C2" display="/"/>
    <hyperlink ref="A99" location="'05 - Vzduchotechnika'!C2" display="/"/>
    <hyperlink ref="A100" location="'06 - Svietidlá'!C2" display="/"/>
    <hyperlink ref="A101" location="'07 - Bleskozvod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75"/>
  <sheetViews>
    <sheetView showGridLines="0" workbookViewId="0">
      <selection activeCell="Y271" sqref="Y27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80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206" t="s">
        <v>14</v>
      </c>
      <c r="F7" s="206"/>
      <c r="G7" s="206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101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4" t="str">
        <f>'Rekapitulácia stavby'!E14</f>
        <v xml:space="preserve"> </v>
      </c>
      <c r="F18" s="4"/>
      <c r="G18" s="4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ROUND(I132,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ROUND((SUM(BD132:BD274)),  2)</f>
        <v>0</v>
      </c>
      <c r="F33" s="26"/>
      <c r="G33" s="26"/>
      <c r="H33" s="95">
        <v>0.2</v>
      </c>
      <c r="I33" s="94">
        <f>ROUND(((SUM(BD132:BD274))*H33),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ROUND((SUM(BE132:BE274)),  2)</f>
        <v>0</v>
      </c>
      <c r="F34" s="26"/>
      <c r="G34" s="26"/>
      <c r="H34" s="95">
        <v>0.2</v>
      </c>
      <c r="I34" s="94">
        <f>ROUND(((SUM(BE132:BE274))*H34),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ROUND((SUM(BF132:BF274)),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ROUND((SUM(BG132:BG274)),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ROUND((SUM(BH132:BH274)),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str">
        <f>IF(E18="","",E18)</f>
        <v xml:space="preserve"> 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I132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2:11" s="9" customFormat="1" ht="24.95" hidden="1" customHeight="1">
      <c r="B97" s="107"/>
      <c r="D97" s="108" t="s">
        <v>107</v>
      </c>
      <c r="E97" s="109"/>
      <c r="F97" s="109"/>
      <c r="G97" s="109"/>
      <c r="H97" s="109"/>
      <c r="I97" s="110">
        <f>I133</f>
        <v>0</v>
      </c>
      <c r="K97" s="107"/>
    </row>
    <row r="98" spans="2:11" s="10" customFormat="1" ht="19.899999999999999" hidden="1" customHeight="1">
      <c r="B98" s="111"/>
      <c r="D98" s="112" t="s">
        <v>108</v>
      </c>
      <c r="E98" s="113"/>
      <c r="F98" s="113"/>
      <c r="G98" s="113"/>
      <c r="H98" s="113"/>
      <c r="I98" s="114">
        <f>I134</f>
        <v>0</v>
      </c>
      <c r="K98" s="111"/>
    </row>
    <row r="99" spans="2:11" s="10" customFormat="1" ht="19.899999999999999" hidden="1" customHeight="1">
      <c r="B99" s="111"/>
      <c r="D99" s="112" t="s">
        <v>109</v>
      </c>
      <c r="E99" s="113"/>
      <c r="F99" s="113"/>
      <c r="G99" s="113"/>
      <c r="H99" s="113"/>
      <c r="I99" s="114">
        <f>I146</f>
        <v>0</v>
      </c>
      <c r="K99" s="111"/>
    </row>
    <row r="100" spans="2:11" s="10" customFormat="1" ht="19.899999999999999" hidden="1" customHeight="1">
      <c r="B100" s="111"/>
      <c r="D100" s="112" t="s">
        <v>110</v>
      </c>
      <c r="E100" s="113"/>
      <c r="F100" s="113"/>
      <c r="G100" s="113"/>
      <c r="H100" s="113"/>
      <c r="I100" s="114">
        <f>I151</f>
        <v>0</v>
      </c>
      <c r="K100" s="111"/>
    </row>
    <row r="101" spans="2:11" s="10" customFormat="1" ht="19.899999999999999" hidden="1" customHeight="1">
      <c r="B101" s="111"/>
      <c r="D101" s="112" t="s">
        <v>111</v>
      </c>
      <c r="E101" s="113"/>
      <c r="F101" s="113"/>
      <c r="G101" s="113"/>
      <c r="H101" s="113"/>
      <c r="I101" s="114">
        <f>I154</f>
        <v>0</v>
      </c>
      <c r="K101" s="111"/>
    </row>
    <row r="102" spans="2:11" s="10" customFormat="1" ht="19.899999999999999" hidden="1" customHeight="1">
      <c r="B102" s="111"/>
      <c r="D102" s="112" t="s">
        <v>112</v>
      </c>
      <c r="E102" s="113"/>
      <c r="F102" s="113"/>
      <c r="G102" s="113"/>
      <c r="H102" s="113"/>
      <c r="I102" s="114">
        <f>I164</f>
        <v>0</v>
      </c>
      <c r="K102" s="111"/>
    </row>
    <row r="103" spans="2:11" s="9" customFormat="1" ht="24.95" hidden="1" customHeight="1">
      <c r="B103" s="107"/>
      <c r="D103" s="108" t="s">
        <v>113</v>
      </c>
      <c r="E103" s="109"/>
      <c r="F103" s="109"/>
      <c r="G103" s="109"/>
      <c r="H103" s="109"/>
      <c r="I103" s="110">
        <f>I194</f>
        <v>0</v>
      </c>
      <c r="K103" s="107"/>
    </row>
    <row r="104" spans="2:11" s="10" customFormat="1" ht="19.899999999999999" hidden="1" customHeight="1">
      <c r="B104" s="111"/>
      <c r="D104" s="112" t="s">
        <v>114</v>
      </c>
      <c r="E104" s="113"/>
      <c r="F104" s="113"/>
      <c r="G104" s="113"/>
      <c r="H104" s="113"/>
      <c r="I104" s="114">
        <f>I195</f>
        <v>0</v>
      </c>
      <c r="K104" s="111"/>
    </row>
    <row r="105" spans="2:11" s="10" customFormat="1" ht="19.899999999999999" hidden="1" customHeight="1">
      <c r="B105" s="111"/>
      <c r="D105" s="112" t="s">
        <v>115</v>
      </c>
      <c r="E105" s="113"/>
      <c r="F105" s="113"/>
      <c r="G105" s="113"/>
      <c r="H105" s="113"/>
      <c r="I105" s="114">
        <f>I200</f>
        <v>0</v>
      </c>
      <c r="K105" s="111"/>
    </row>
    <row r="106" spans="2:11" s="10" customFormat="1" ht="19.899999999999999" hidden="1" customHeight="1">
      <c r="B106" s="111"/>
      <c r="D106" s="112" t="s">
        <v>116</v>
      </c>
      <c r="E106" s="113"/>
      <c r="F106" s="113"/>
      <c r="G106" s="113"/>
      <c r="H106" s="113"/>
      <c r="I106" s="114">
        <f>I223</f>
        <v>0</v>
      </c>
      <c r="K106" s="111"/>
    </row>
    <row r="107" spans="2:11" s="10" customFormat="1" ht="19.899999999999999" hidden="1" customHeight="1">
      <c r="B107" s="111"/>
      <c r="D107" s="112" t="s">
        <v>117</v>
      </c>
      <c r="E107" s="113"/>
      <c r="F107" s="113"/>
      <c r="G107" s="113"/>
      <c r="H107" s="113"/>
      <c r="I107" s="114">
        <f>I227</f>
        <v>0</v>
      </c>
      <c r="K107" s="111"/>
    </row>
    <row r="108" spans="2:11" s="10" customFormat="1" ht="19.899999999999999" hidden="1" customHeight="1">
      <c r="B108" s="111"/>
      <c r="D108" s="112" t="s">
        <v>118</v>
      </c>
      <c r="E108" s="113"/>
      <c r="F108" s="113"/>
      <c r="G108" s="113"/>
      <c r="H108" s="113"/>
      <c r="I108" s="114">
        <f>I232</f>
        <v>0</v>
      </c>
      <c r="K108" s="111"/>
    </row>
    <row r="109" spans="2:11" s="10" customFormat="1" ht="19.899999999999999" hidden="1" customHeight="1">
      <c r="B109" s="111"/>
      <c r="D109" s="112" t="s">
        <v>119</v>
      </c>
      <c r="E109" s="113"/>
      <c r="F109" s="113"/>
      <c r="G109" s="113"/>
      <c r="H109" s="113"/>
      <c r="I109" s="114">
        <f>I251</f>
        <v>0</v>
      </c>
      <c r="K109" s="111"/>
    </row>
    <row r="110" spans="2:11" s="10" customFormat="1" ht="19.899999999999999" hidden="1" customHeight="1">
      <c r="B110" s="111"/>
      <c r="D110" s="112" t="s">
        <v>120</v>
      </c>
      <c r="E110" s="113"/>
      <c r="F110" s="113"/>
      <c r="G110" s="113"/>
      <c r="H110" s="113"/>
      <c r="I110" s="114">
        <f>I268</f>
        <v>0</v>
      </c>
      <c r="K110" s="111"/>
    </row>
    <row r="111" spans="2:11" s="10" customFormat="1" ht="19.899999999999999" hidden="1" customHeight="1">
      <c r="B111" s="111"/>
      <c r="D111" s="112" t="s">
        <v>121</v>
      </c>
      <c r="E111" s="113"/>
      <c r="F111" s="113"/>
      <c r="G111" s="113"/>
      <c r="H111" s="113"/>
      <c r="I111" s="114">
        <f>I271</f>
        <v>0</v>
      </c>
      <c r="K111" s="111"/>
    </row>
    <row r="112" spans="2:11" s="9" customFormat="1" ht="24.95" hidden="1" customHeight="1">
      <c r="B112" s="107"/>
      <c r="D112" s="108" t="s">
        <v>122</v>
      </c>
      <c r="E112" s="109"/>
      <c r="F112" s="109"/>
      <c r="G112" s="109"/>
      <c r="H112" s="109"/>
      <c r="I112" s="110">
        <f>I273</f>
        <v>0</v>
      </c>
      <c r="K112" s="107"/>
    </row>
    <row r="113" spans="1:30" s="2" customFormat="1" ht="21.75" hidden="1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6.95" hidden="1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hidden="1"/>
    <row r="116" spans="1:30" hidden="1"/>
    <row r="117" spans="1:30" hidden="1"/>
    <row r="118" spans="1:30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3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2" customFormat="1" ht="24.95" customHeight="1">
      <c r="A119" s="26"/>
      <c r="B119" s="27"/>
      <c r="C119" s="18" t="s">
        <v>123</v>
      </c>
      <c r="D119" s="26"/>
      <c r="E119" s="26"/>
      <c r="F119" s="26"/>
      <c r="G119" s="26"/>
      <c r="H119" s="26"/>
      <c r="I119" s="26"/>
      <c r="J119" s="26"/>
      <c r="K119" s="3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3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12" customHeight="1">
      <c r="A121" s="26"/>
      <c r="B121" s="27"/>
      <c r="C121" s="23" t="s">
        <v>13</v>
      </c>
      <c r="D121" s="26"/>
      <c r="E121" s="26"/>
      <c r="F121" s="26"/>
      <c r="G121" s="26"/>
      <c r="H121" s="26"/>
      <c r="I121" s="26"/>
      <c r="J121" s="26"/>
      <c r="K121" s="3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16.5" customHeight="1">
      <c r="A122" s="26"/>
      <c r="B122" s="27"/>
      <c r="C122" s="26"/>
      <c r="D122" s="26"/>
      <c r="E122" s="167" t="str">
        <f>(E7)</f>
        <v>Zníženie energetickej náročnosti Galaxi spol. s r.o.</v>
      </c>
      <c r="F122" s="3"/>
      <c r="G122" s="3"/>
      <c r="H122" s="26"/>
      <c r="I122" s="26"/>
      <c r="J122" s="26"/>
      <c r="K122" s="3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100</v>
      </c>
      <c r="D123" s="26"/>
      <c r="E123" s="26"/>
      <c r="F123" s="26"/>
      <c r="G123" s="26"/>
      <c r="H123" s="26"/>
      <c r="I123" s="26"/>
      <c r="J123" s="26"/>
      <c r="K123" s="3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16.5" customHeight="1">
      <c r="A124" s="26"/>
      <c r="B124" s="27"/>
      <c r="C124" s="26"/>
      <c r="D124" s="26"/>
      <c r="E124" s="166" t="str">
        <f>E9</f>
        <v>01 - Zateplenie objektu</v>
      </c>
      <c r="F124" s="26"/>
      <c r="G124" s="26"/>
      <c r="H124" s="26"/>
      <c r="I124" s="26"/>
      <c r="J124" s="26"/>
      <c r="K124" s="3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3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2" customHeight="1">
      <c r="A126" s="26"/>
      <c r="B126" s="27"/>
      <c r="C126" s="23" t="s">
        <v>17</v>
      </c>
      <c r="D126" s="26"/>
      <c r="E126" s="21" t="str">
        <f>E12</f>
        <v>Myjava</v>
      </c>
      <c r="F126" s="26"/>
      <c r="G126" s="26"/>
      <c r="H126" s="23" t="s">
        <v>19</v>
      </c>
      <c r="I126" s="49">
        <f>IF(I12="","",I12)</f>
        <v>0</v>
      </c>
      <c r="J126" s="26"/>
      <c r="K126" s="3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3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2" customFormat="1" ht="27.95" customHeight="1">
      <c r="A128" s="26"/>
      <c r="B128" s="27"/>
      <c r="C128" s="23" t="s">
        <v>20</v>
      </c>
      <c r="D128" s="26"/>
      <c r="E128" s="21" t="str">
        <f>E15</f>
        <v>Galaxi, spol. s r.o. č. 802, Turá Lúka</v>
      </c>
      <c r="F128" s="26"/>
      <c r="G128" s="26"/>
      <c r="H128" s="23" t="s">
        <v>26</v>
      </c>
      <c r="I128" s="24" t="str">
        <f>E21</f>
        <v>Ing. Milan Ďurec- HARMONIA</v>
      </c>
      <c r="J128" s="26"/>
      <c r="K128" s="3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64" s="2" customFormat="1" ht="15.2" customHeight="1">
      <c r="A129" s="26"/>
      <c r="B129" s="27"/>
      <c r="C129" s="23" t="s">
        <v>24</v>
      </c>
      <c r="D129" s="26"/>
      <c r="E129" s="21" t="str">
        <f>IF(E18="","",E18)</f>
        <v xml:space="preserve"> </v>
      </c>
      <c r="F129" s="26"/>
      <c r="G129" s="26"/>
      <c r="H129" s="23" t="s">
        <v>29</v>
      </c>
      <c r="I129" s="24" t="e">
        <f>#REF!</f>
        <v>#REF!</v>
      </c>
      <c r="J129" s="26"/>
      <c r="K129" s="3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64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3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64" s="11" customFormat="1" ht="29.25" customHeight="1">
      <c r="A131" s="115"/>
      <c r="B131" s="116"/>
      <c r="C131" s="117" t="s">
        <v>124</v>
      </c>
      <c r="D131" s="118" t="s">
        <v>56</v>
      </c>
      <c r="E131" s="118" t="s">
        <v>53</v>
      </c>
      <c r="F131" s="118" t="s">
        <v>125</v>
      </c>
      <c r="G131" s="118" t="s">
        <v>126</v>
      </c>
      <c r="H131" s="118" t="s">
        <v>127</v>
      </c>
      <c r="I131" s="119" t="s">
        <v>104</v>
      </c>
      <c r="J131" s="120" t="s">
        <v>128</v>
      </c>
      <c r="K131" s="121"/>
      <c r="L131" s="56" t="s">
        <v>1</v>
      </c>
      <c r="M131" s="57" t="s">
        <v>35</v>
      </c>
      <c r="N131" s="57" t="s">
        <v>129</v>
      </c>
      <c r="O131" s="57" t="s">
        <v>130</v>
      </c>
      <c r="P131" s="57" t="s">
        <v>131</v>
      </c>
      <c r="Q131" s="57" t="s">
        <v>132</v>
      </c>
      <c r="R131" s="57" t="s">
        <v>133</v>
      </c>
      <c r="S131" s="58" t="s">
        <v>134</v>
      </c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</row>
    <row r="132" spans="1:64" s="2" customFormat="1" ht="22.9" customHeight="1">
      <c r="A132" s="26"/>
      <c r="B132" s="27"/>
      <c r="C132" s="63" t="s">
        <v>105</v>
      </c>
      <c r="D132" s="26"/>
      <c r="E132" s="26"/>
      <c r="F132" s="26"/>
      <c r="G132" s="26"/>
      <c r="H132" s="26"/>
      <c r="I132" s="122">
        <f>BJ132</f>
        <v>0</v>
      </c>
      <c r="J132" s="26"/>
      <c r="K132" s="27"/>
      <c r="L132" s="59"/>
      <c r="M132" s="50"/>
      <c r="N132" s="60"/>
      <c r="O132" s="123">
        <f>O133+O194+O273</f>
        <v>1716.4628710000002</v>
      </c>
      <c r="P132" s="60"/>
      <c r="Q132" s="123">
        <f>Q133+Q194+Q273</f>
        <v>178.71210642</v>
      </c>
      <c r="R132" s="60"/>
      <c r="S132" s="124">
        <f>S133+S194+S273</f>
        <v>25.546179499999997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S132" s="14" t="s">
        <v>70</v>
      </c>
      <c r="AT132" s="14" t="s">
        <v>106</v>
      </c>
      <c r="BJ132" s="125">
        <f>BJ133+BJ194+BJ273</f>
        <v>0</v>
      </c>
    </row>
    <row r="133" spans="1:64" s="12" customFormat="1" ht="25.9" customHeight="1">
      <c r="B133" s="126"/>
      <c r="D133" s="127" t="s">
        <v>70</v>
      </c>
      <c r="E133" s="128" t="s">
        <v>135</v>
      </c>
      <c r="I133" s="129">
        <f>BJ133</f>
        <v>0</v>
      </c>
      <c r="K133" s="126"/>
      <c r="L133" s="130"/>
      <c r="M133" s="131"/>
      <c r="N133" s="131"/>
      <c r="O133" s="132">
        <f>O134+O146+O151+O154+O164</f>
        <v>1415.9983160000002</v>
      </c>
      <c r="P133" s="131"/>
      <c r="Q133" s="132">
        <f>Q134+Q146+Q151+Q154+Q164</f>
        <v>176.28007344</v>
      </c>
      <c r="R133" s="131"/>
      <c r="S133" s="133">
        <f>S134+S146+S151+S154+S164</f>
        <v>25.075375999999999</v>
      </c>
      <c r="AQ133" s="127" t="s">
        <v>79</v>
      </c>
      <c r="AS133" s="134" t="s">
        <v>70</v>
      </c>
      <c r="AT133" s="134" t="s">
        <v>71</v>
      </c>
      <c r="AX133" s="127" t="s">
        <v>136</v>
      </c>
      <c r="BJ133" s="135">
        <f>BJ134+BJ146+BJ151+BJ154+BJ164</f>
        <v>0</v>
      </c>
    </row>
    <row r="134" spans="1:64" s="12" customFormat="1" ht="22.9" customHeight="1">
      <c r="B134" s="126"/>
      <c r="D134" s="127" t="s">
        <v>70</v>
      </c>
      <c r="E134" s="136" t="s">
        <v>137</v>
      </c>
      <c r="I134" s="137">
        <f>BJ134</f>
        <v>0</v>
      </c>
      <c r="K134" s="126"/>
      <c r="L134" s="130"/>
      <c r="M134" s="131"/>
      <c r="N134" s="131"/>
      <c r="O134" s="132">
        <f>SUM(O135:O145)</f>
        <v>256.94608099999999</v>
      </c>
      <c r="P134" s="131"/>
      <c r="Q134" s="132">
        <f>SUM(Q135:Q145)</f>
        <v>0</v>
      </c>
      <c r="R134" s="131"/>
      <c r="S134" s="133">
        <f>SUM(S135:S145)</f>
        <v>5.3258500000000009</v>
      </c>
      <c r="AQ134" s="127" t="s">
        <v>79</v>
      </c>
      <c r="AS134" s="134" t="s">
        <v>70</v>
      </c>
      <c r="AT134" s="134" t="s">
        <v>79</v>
      </c>
      <c r="AX134" s="127" t="s">
        <v>136</v>
      </c>
      <c r="BJ134" s="135">
        <f>SUM(BJ135:BJ145)</f>
        <v>0</v>
      </c>
    </row>
    <row r="135" spans="1:64" s="2" customFormat="1" ht="24" customHeight="1">
      <c r="A135" s="26"/>
      <c r="B135" s="138"/>
      <c r="C135" s="139" t="s">
        <v>79</v>
      </c>
      <c r="D135" s="139" t="s">
        <v>138</v>
      </c>
      <c r="E135" s="140" t="s">
        <v>139</v>
      </c>
      <c r="F135" s="141" t="s">
        <v>140</v>
      </c>
      <c r="G135" s="142">
        <v>26.824999999999999</v>
      </c>
      <c r="H135" s="143"/>
      <c r="I135" s="143">
        <f t="shared" ref="I135:I145" si="0">ROUND(H135*G135,2)</f>
        <v>0</v>
      </c>
      <c r="J135" s="144"/>
      <c r="K135" s="27"/>
      <c r="L135" s="145" t="s">
        <v>1</v>
      </c>
      <c r="M135" s="146" t="s">
        <v>37</v>
      </c>
      <c r="N135" s="147">
        <v>0.151</v>
      </c>
      <c r="O135" s="147">
        <f t="shared" ref="O135:O145" si="1">N135*G135</f>
        <v>4.0505749999999994</v>
      </c>
      <c r="P135" s="147">
        <v>0</v>
      </c>
      <c r="Q135" s="147">
        <f t="shared" ref="Q135:Q145" si="2">P135*G135</f>
        <v>0</v>
      </c>
      <c r="R135" s="147">
        <v>0.13800000000000001</v>
      </c>
      <c r="S135" s="148">
        <f t="shared" ref="S135:S145" si="3">R135*G135</f>
        <v>3.7018500000000003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49" t="s">
        <v>141</v>
      </c>
      <c r="AS135" s="149" t="s">
        <v>138</v>
      </c>
      <c r="AT135" s="149" t="s">
        <v>142</v>
      </c>
      <c r="AX135" s="14" t="s">
        <v>136</v>
      </c>
      <c r="BD135" s="150">
        <f t="shared" ref="BD135:BD145" si="4">IF(M135="základná",I135,0)</f>
        <v>0</v>
      </c>
      <c r="BE135" s="150">
        <f t="shared" ref="BE135:BE145" si="5">IF(M135="znížená",I135,0)</f>
        <v>0</v>
      </c>
      <c r="BF135" s="150">
        <f t="shared" ref="BF135:BF145" si="6">IF(M135="zákl. prenesená",I135,0)</f>
        <v>0</v>
      </c>
      <c r="BG135" s="150">
        <f t="shared" ref="BG135:BG145" si="7">IF(M135="zníž. prenesená",I135,0)</f>
        <v>0</v>
      </c>
      <c r="BH135" s="150">
        <f t="shared" ref="BH135:BH145" si="8">IF(M135="nulová",I135,0)</f>
        <v>0</v>
      </c>
      <c r="BI135" s="14" t="s">
        <v>142</v>
      </c>
      <c r="BJ135" s="150">
        <f t="shared" ref="BJ135:BJ145" si="9">ROUND(H135*G135,2)</f>
        <v>0</v>
      </c>
      <c r="BK135" s="14" t="s">
        <v>141</v>
      </c>
      <c r="BL135" s="149" t="s">
        <v>143</v>
      </c>
    </row>
    <row r="136" spans="1:64" s="2" customFormat="1" ht="24" customHeight="1">
      <c r="A136" s="26"/>
      <c r="B136" s="138"/>
      <c r="C136" s="139" t="s">
        <v>142</v>
      </c>
      <c r="D136" s="139" t="s">
        <v>138</v>
      </c>
      <c r="E136" s="140" t="s">
        <v>144</v>
      </c>
      <c r="F136" s="141" t="s">
        <v>140</v>
      </c>
      <c r="G136" s="142">
        <v>4</v>
      </c>
      <c r="H136" s="143"/>
      <c r="I136" s="143">
        <f t="shared" si="0"/>
        <v>0</v>
      </c>
      <c r="J136" s="144"/>
      <c r="K136" s="27"/>
      <c r="L136" s="145" t="s">
        <v>1</v>
      </c>
      <c r="M136" s="146" t="s">
        <v>37</v>
      </c>
      <c r="N136" s="147">
        <v>1.169</v>
      </c>
      <c r="O136" s="147">
        <f t="shared" si="1"/>
        <v>4.6760000000000002</v>
      </c>
      <c r="P136" s="147">
        <v>0</v>
      </c>
      <c r="Q136" s="147">
        <f t="shared" si="2"/>
        <v>0</v>
      </c>
      <c r="R136" s="147">
        <v>0.22500000000000001</v>
      </c>
      <c r="S136" s="148">
        <f t="shared" si="3"/>
        <v>0.9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49" t="s">
        <v>141</v>
      </c>
      <c r="AS136" s="149" t="s">
        <v>138</v>
      </c>
      <c r="AT136" s="149" t="s">
        <v>142</v>
      </c>
      <c r="AX136" s="14" t="s">
        <v>136</v>
      </c>
      <c r="BD136" s="150">
        <f t="shared" si="4"/>
        <v>0</v>
      </c>
      <c r="BE136" s="150">
        <f t="shared" si="5"/>
        <v>0</v>
      </c>
      <c r="BF136" s="150">
        <f t="shared" si="6"/>
        <v>0</v>
      </c>
      <c r="BG136" s="150">
        <f t="shared" si="7"/>
        <v>0</v>
      </c>
      <c r="BH136" s="150">
        <f t="shared" si="8"/>
        <v>0</v>
      </c>
      <c r="BI136" s="14" t="s">
        <v>142</v>
      </c>
      <c r="BJ136" s="150">
        <f t="shared" si="9"/>
        <v>0</v>
      </c>
      <c r="BK136" s="14" t="s">
        <v>141</v>
      </c>
      <c r="BL136" s="149" t="s">
        <v>145</v>
      </c>
    </row>
    <row r="137" spans="1:64" s="2" customFormat="1" ht="24" customHeight="1">
      <c r="A137" s="26"/>
      <c r="B137" s="138"/>
      <c r="C137" s="139" t="s">
        <v>146</v>
      </c>
      <c r="D137" s="139" t="s">
        <v>138</v>
      </c>
      <c r="E137" s="140" t="s">
        <v>147</v>
      </c>
      <c r="F137" s="141" t="s">
        <v>140</v>
      </c>
      <c r="G137" s="142">
        <v>4</v>
      </c>
      <c r="H137" s="143"/>
      <c r="I137" s="143">
        <f t="shared" si="0"/>
        <v>0</v>
      </c>
      <c r="J137" s="144"/>
      <c r="K137" s="27"/>
      <c r="L137" s="145" t="s">
        <v>1</v>
      </c>
      <c r="M137" s="146" t="s">
        <v>37</v>
      </c>
      <c r="N137" s="147">
        <v>0.35499999999999998</v>
      </c>
      <c r="O137" s="147">
        <f t="shared" si="1"/>
        <v>1.42</v>
      </c>
      <c r="P137" s="147">
        <v>0</v>
      </c>
      <c r="Q137" s="147">
        <f t="shared" si="2"/>
        <v>0</v>
      </c>
      <c r="R137" s="147">
        <v>0.18099999999999999</v>
      </c>
      <c r="S137" s="148">
        <f t="shared" si="3"/>
        <v>0.72399999999999998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49" t="s">
        <v>141</v>
      </c>
      <c r="AS137" s="149" t="s">
        <v>138</v>
      </c>
      <c r="AT137" s="149" t="s">
        <v>142</v>
      </c>
      <c r="AX137" s="14" t="s">
        <v>136</v>
      </c>
      <c r="BD137" s="150">
        <f t="shared" si="4"/>
        <v>0</v>
      </c>
      <c r="BE137" s="150">
        <f t="shared" si="5"/>
        <v>0</v>
      </c>
      <c r="BF137" s="150">
        <f t="shared" si="6"/>
        <v>0</v>
      </c>
      <c r="BG137" s="150">
        <f t="shared" si="7"/>
        <v>0</v>
      </c>
      <c r="BH137" s="150">
        <f t="shared" si="8"/>
        <v>0</v>
      </c>
      <c r="BI137" s="14" t="s">
        <v>142</v>
      </c>
      <c r="BJ137" s="150">
        <f t="shared" si="9"/>
        <v>0</v>
      </c>
      <c r="BK137" s="14" t="s">
        <v>141</v>
      </c>
      <c r="BL137" s="149" t="s">
        <v>148</v>
      </c>
    </row>
    <row r="138" spans="1:64" s="2" customFormat="1" ht="24" customHeight="1">
      <c r="A138" s="26"/>
      <c r="B138" s="138"/>
      <c r="C138" s="139" t="s">
        <v>141</v>
      </c>
      <c r="D138" s="139" t="s">
        <v>138</v>
      </c>
      <c r="E138" s="140" t="s">
        <v>149</v>
      </c>
      <c r="F138" s="141" t="s">
        <v>150</v>
      </c>
      <c r="G138" s="142">
        <v>48.284999999999997</v>
      </c>
      <c r="H138" s="143"/>
      <c r="I138" s="143">
        <f t="shared" si="0"/>
        <v>0</v>
      </c>
      <c r="J138" s="144"/>
      <c r="K138" s="27"/>
      <c r="L138" s="145" t="s">
        <v>1</v>
      </c>
      <c r="M138" s="146" t="s">
        <v>37</v>
      </c>
      <c r="N138" s="147">
        <v>3.85</v>
      </c>
      <c r="O138" s="147">
        <f t="shared" si="1"/>
        <v>185.89724999999999</v>
      </c>
      <c r="P138" s="147">
        <v>0</v>
      </c>
      <c r="Q138" s="147">
        <f t="shared" si="2"/>
        <v>0</v>
      </c>
      <c r="R138" s="147">
        <v>0</v>
      </c>
      <c r="S138" s="148">
        <f t="shared" si="3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49" t="s">
        <v>141</v>
      </c>
      <c r="AS138" s="149" t="s">
        <v>138</v>
      </c>
      <c r="AT138" s="149" t="s">
        <v>142</v>
      </c>
      <c r="AX138" s="14" t="s">
        <v>136</v>
      </c>
      <c r="BD138" s="150">
        <f t="shared" si="4"/>
        <v>0</v>
      </c>
      <c r="BE138" s="150">
        <f t="shared" si="5"/>
        <v>0</v>
      </c>
      <c r="BF138" s="150">
        <f t="shared" si="6"/>
        <v>0</v>
      </c>
      <c r="BG138" s="150">
        <f t="shared" si="7"/>
        <v>0</v>
      </c>
      <c r="BH138" s="150">
        <f t="shared" si="8"/>
        <v>0</v>
      </c>
      <c r="BI138" s="14" t="s">
        <v>142</v>
      </c>
      <c r="BJ138" s="150">
        <f t="shared" si="9"/>
        <v>0</v>
      </c>
      <c r="BK138" s="14" t="s">
        <v>141</v>
      </c>
      <c r="BL138" s="149" t="s">
        <v>151</v>
      </c>
    </row>
    <row r="139" spans="1:64" s="2" customFormat="1" ht="24" customHeight="1">
      <c r="A139" s="26"/>
      <c r="B139" s="138"/>
      <c r="C139" s="139" t="s">
        <v>152</v>
      </c>
      <c r="D139" s="139" t="s">
        <v>138</v>
      </c>
      <c r="E139" s="140" t="s">
        <v>153</v>
      </c>
      <c r="F139" s="141" t="s">
        <v>150</v>
      </c>
      <c r="G139" s="142">
        <v>14.486000000000001</v>
      </c>
      <c r="H139" s="143"/>
      <c r="I139" s="143">
        <f t="shared" si="0"/>
        <v>0</v>
      </c>
      <c r="J139" s="144"/>
      <c r="K139" s="27"/>
      <c r="L139" s="145" t="s">
        <v>1</v>
      </c>
      <c r="M139" s="146" t="s">
        <v>37</v>
      </c>
      <c r="N139" s="147">
        <v>0.77100000000000002</v>
      </c>
      <c r="O139" s="147">
        <f t="shared" si="1"/>
        <v>11.168706</v>
      </c>
      <c r="P139" s="147">
        <v>0</v>
      </c>
      <c r="Q139" s="147">
        <f t="shared" si="2"/>
        <v>0</v>
      </c>
      <c r="R139" s="147">
        <v>0</v>
      </c>
      <c r="S139" s="148">
        <f t="shared" si="3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49" t="s">
        <v>141</v>
      </c>
      <c r="AS139" s="149" t="s">
        <v>138</v>
      </c>
      <c r="AT139" s="149" t="s">
        <v>142</v>
      </c>
      <c r="AX139" s="14" t="s">
        <v>136</v>
      </c>
      <c r="BD139" s="150">
        <f t="shared" si="4"/>
        <v>0</v>
      </c>
      <c r="BE139" s="150">
        <f t="shared" si="5"/>
        <v>0</v>
      </c>
      <c r="BF139" s="150">
        <f t="shared" si="6"/>
        <v>0</v>
      </c>
      <c r="BG139" s="150">
        <f t="shared" si="7"/>
        <v>0</v>
      </c>
      <c r="BH139" s="150">
        <f t="shared" si="8"/>
        <v>0</v>
      </c>
      <c r="BI139" s="14" t="s">
        <v>142</v>
      </c>
      <c r="BJ139" s="150">
        <f t="shared" si="9"/>
        <v>0</v>
      </c>
      <c r="BK139" s="14" t="s">
        <v>141</v>
      </c>
      <c r="BL139" s="149" t="s">
        <v>154</v>
      </c>
    </row>
    <row r="140" spans="1:64" s="2" customFormat="1" ht="24" customHeight="1">
      <c r="A140" s="26"/>
      <c r="B140" s="138"/>
      <c r="C140" s="139" t="s">
        <v>155</v>
      </c>
      <c r="D140" s="139" t="s">
        <v>138</v>
      </c>
      <c r="E140" s="140" t="s">
        <v>156</v>
      </c>
      <c r="F140" s="141" t="s">
        <v>150</v>
      </c>
      <c r="G140" s="142">
        <v>48.284999999999997</v>
      </c>
      <c r="H140" s="143"/>
      <c r="I140" s="143">
        <f t="shared" si="0"/>
        <v>0</v>
      </c>
      <c r="J140" s="144"/>
      <c r="K140" s="27"/>
      <c r="L140" s="145" t="s">
        <v>1</v>
      </c>
      <c r="M140" s="146" t="s">
        <v>37</v>
      </c>
      <c r="N140" s="147">
        <v>6.9000000000000006E-2</v>
      </c>
      <c r="O140" s="147">
        <f t="shared" si="1"/>
        <v>3.3316650000000001</v>
      </c>
      <c r="P140" s="147">
        <v>0</v>
      </c>
      <c r="Q140" s="147">
        <f t="shared" si="2"/>
        <v>0</v>
      </c>
      <c r="R140" s="147">
        <v>0</v>
      </c>
      <c r="S140" s="148">
        <f t="shared" si="3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49" t="s">
        <v>141</v>
      </c>
      <c r="AS140" s="149" t="s">
        <v>138</v>
      </c>
      <c r="AT140" s="149" t="s">
        <v>142</v>
      </c>
      <c r="AX140" s="14" t="s">
        <v>136</v>
      </c>
      <c r="BD140" s="150">
        <f t="shared" si="4"/>
        <v>0</v>
      </c>
      <c r="BE140" s="150">
        <f t="shared" si="5"/>
        <v>0</v>
      </c>
      <c r="BF140" s="150">
        <f t="shared" si="6"/>
        <v>0</v>
      </c>
      <c r="BG140" s="150">
        <f t="shared" si="7"/>
        <v>0</v>
      </c>
      <c r="BH140" s="150">
        <f t="shared" si="8"/>
        <v>0</v>
      </c>
      <c r="BI140" s="14" t="s">
        <v>142</v>
      </c>
      <c r="BJ140" s="150">
        <f t="shared" si="9"/>
        <v>0</v>
      </c>
      <c r="BK140" s="14" t="s">
        <v>141</v>
      </c>
      <c r="BL140" s="149" t="s">
        <v>157</v>
      </c>
    </row>
    <row r="141" spans="1:64" s="2" customFormat="1" ht="24" customHeight="1">
      <c r="A141" s="26"/>
      <c r="B141" s="138"/>
      <c r="C141" s="139" t="s">
        <v>158</v>
      </c>
      <c r="D141" s="139" t="s">
        <v>138</v>
      </c>
      <c r="E141" s="140" t="s">
        <v>159</v>
      </c>
      <c r="F141" s="141" t="s">
        <v>150</v>
      </c>
      <c r="G141" s="142">
        <v>48.284999999999997</v>
      </c>
      <c r="H141" s="143"/>
      <c r="I141" s="143">
        <f t="shared" si="0"/>
        <v>0</v>
      </c>
      <c r="J141" s="144"/>
      <c r="K141" s="27"/>
      <c r="L141" s="145" t="s">
        <v>1</v>
      </c>
      <c r="M141" s="146" t="s">
        <v>37</v>
      </c>
      <c r="N141" s="147">
        <v>7.0999999999999994E-2</v>
      </c>
      <c r="O141" s="147">
        <f t="shared" si="1"/>
        <v>3.4282349999999995</v>
      </c>
      <c r="P141" s="147">
        <v>0</v>
      </c>
      <c r="Q141" s="147">
        <f t="shared" si="2"/>
        <v>0</v>
      </c>
      <c r="R141" s="147">
        <v>0</v>
      </c>
      <c r="S141" s="148">
        <f t="shared" si="3"/>
        <v>0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49" t="s">
        <v>141</v>
      </c>
      <c r="AS141" s="149" t="s">
        <v>138</v>
      </c>
      <c r="AT141" s="149" t="s">
        <v>142</v>
      </c>
      <c r="AX141" s="14" t="s">
        <v>136</v>
      </c>
      <c r="BD141" s="150">
        <f t="shared" si="4"/>
        <v>0</v>
      </c>
      <c r="BE141" s="150">
        <f t="shared" si="5"/>
        <v>0</v>
      </c>
      <c r="BF141" s="150">
        <f t="shared" si="6"/>
        <v>0</v>
      </c>
      <c r="BG141" s="150">
        <f t="shared" si="7"/>
        <v>0</v>
      </c>
      <c r="BH141" s="150">
        <f t="shared" si="8"/>
        <v>0</v>
      </c>
      <c r="BI141" s="14" t="s">
        <v>142</v>
      </c>
      <c r="BJ141" s="150">
        <f t="shared" si="9"/>
        <v>0</v>
      </c>
      <c r="BK141" s="14" t="s">
        <v>141</v>
      </c>
      <c r="BL141" s="149" t="s">
        <v>160</v>
      </c>
    </row>
    <row r="142" spans="1:64" s="2" customFormat="1" ht="36" customHeight="1">
      <c r="A142" s="26"/>
      <c r="B142" s="138"/>
      <c r="C142" s="139" t="s">
        <v>161</v>
      </c>
      <c r="D142" s="139" t="s">
        <v>138</v>
      </c>
      <c r="E142" s="140" t="s">
        <v>162</v>
      </c>
      <c r="F142" s="141" t="s">
        <v>150</v>
      </c>
      <c r="G142" s="142">
        <v>337.995</v>
      </c>
      <c r="H142" s="143"/>
      <c r="I142" s="143">
        <f t="shared" si="0"/>
        <v>0</v>
      </c>
      <c r="J142" s="144"/>
      <c r="K142" s="27"/>
      <c r="L142" s="145" t="s">
        <v>1</v>
      </c>
      <c r="M142" s="146" t="s">
        <v>37</v>
      </c>
      <c r="N142" s="147">
        <v>7.0000000000000001E-3</v>
      </c>
      <c r="O142" s="147">
        <f t="shared" si="1"/>
        <v>2.3659650000000001</v>
      </c>
      <c r="P142" s="147">
        <v>0</v>
      </c>
      <c r="Q142" s="147">
        <f t="shared" si="2"/>
        <v>0</v>
      </c>
      <c r="R142" s="147">
        <v>0</v>
      </c>
      <c r="S142" s="148">
        <f t="shared" si="3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49" t="s">
        <v>141</v>
      </c>
      <c r="AS142" s="149" t="s">
        <v>138</v>
      </c>
      <c r="AT142" s="149" t="s">
        <v>142</v>
      </c>
      <c r="AX142" s="14" t="s">
        <v>136</v>
      </c>
      <c r="BD142" s="150">
        <f t="shared" si="4"/>
        <v>0</v>
      </c>
      <c r="BE142" s="150">
        <f t="shared" si="5"/>
        <v>0</v>
      </c>
      <c r="BF142" s="150">
        <f t="shared" si="6"/>
        <v>0</v>
      </c>
      <c r="BG142" s="150">
        <f t="shared" si="7"/>
        <v>0</v>
      </c>
      <c r="BH142" s="150">
        <f t="shared" si="8"/>
        <v>0</v>
      </c>
      <c r="BI142" s="14" t="s">
        <v>142</v>
      </c>
      <c r="BJ142" s="150">
        <f t="shared" si="9"/>
        <v>0</v>
      </c>
      <c r="BK142" s="14" t="s">
        <v>141</v>
      </c>
      <c r="BL142" s="149" t="s">
        <v>163</v>
      </c>
    </row>
    <row r="143" spans="1:64" s="2" customFormat="1" ht="16.5" customHeight="1">
      <c r="A143" s="26"/>
      <c r="B143" s="138"/>
      <c r="C143" s="139" t="s">
        <v>164</v>
      </c>
      <c r="D143" s="139" t="s">
        <v>138</v>
      </c>
      <c r="E143" s="140" t="s">
        <v>165</v>
      </c>
      <c r="F143" s="141" t="s">
        <v>150</v>
      </c>
      <c r="G143" s="142">
        <v>48.284999999999997</v>
      </c>
      <c r="H143" s="143"/>
      <c r="I143" s="143">
        <f t="shared" si="0"/>
        <v>0</v>
      </c>
      <c r="J143" s="144"/>
      <c r="K143" s="27"/>
      <c r="L143" s="145" t="s">
        <v>1</v>
      </c>
      <c r="M143" s="146" t="s">
        <v>37</v>
      </c>
      <c r="N143" s="147">
        <v>0.83199999999999996</v>
      </c>
      <c r="O143" s="147">
        <f t="shared" si="1"/>
        <v>40.173119999999997</v>
      </c>
      <c r="P143" s="147">
        <v>0</v>
      </c>
      <c r="Q143" s="147">
        <f t="shared" si="2"/>
        <v>0</v>
      </c>
      <c r="R143" s="147">
        <v>0</v>
      </c>
      <c r="S143" s="148">
        <f t="shared" si="3"/>
        <v>0</v>
      </c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49" t="s">
        <v>141</v>
      </c>
      <c r="AS143" s="149" t="s">
        <v>138</v>
      </c>
      <c r="AT143" s="149" t="s">
        <v>142</v>
      </c>
      <c r="AX143" s="14" t="s">
        <v>136</v>
      </c>
      <c r="BD143" s="150">
        <f t="shared" si="4"/>
        <v>0</v>
      </c>
      <c r="BE143" s="150">
        <f t="shared" si="5"/>
        <v>0</v>
      </c>
      <c r="BF143" s="150">
        <f t="shared" si="6"/>
        <v>0</v>
      </c>
      <c r="BG143" s="150">
        <f t="shared" si="7"/>
        <v>0</v>
      </c>
      <c r="BH143" s="150">
        <f t="shared" si="8"/>
        <v>0</v>
      </c>
      <c r="BI143" s="14" t="s">
        <v>142</v>
      </c>
      <c r="BJ143" s="150">
        <f t="shared" si="9"/>
        <v>0</v>
      </c>
      <c r="BK143" s="14" t="s">
        <v>141</v>
      </c>
      <c r="BL143" s="149" t="s">
        <v>166</v>
      </c>
    </row>
    <row r="144" spans="1:64" s="2" customFormat="1" ht="16.5" customHeight="1">
      <c r="A144" s="26"/>
      <c r="B144" s="138"/>
      <c r="C144" s="139" t="s">
        <v>167</v>
      </c>
      <c r="D144" s="139" t="s">
        <v>138</v>
      </c>
      <c r="E144" s="140" t="s">
        <v>168</v>
      </c>
      <c r="F144" s="141" t="s">
        <v>150</v>
      </c>
      <c r="G144" s="142">
        <v>48.284999999999997</v>
      </c>
      <c r="H144" s="143"/>
      <c r="I144" s="143">
        <f t="shared" si="0"/>
        <v>0</v>
      </c>
      <c r="J144" s="144"/>
      <c r="K144" s="27"/>
      <c r="L144" s="145" t="s">
        <v>1</v>
      </c>
      <c r="M144" s="146" t="s">
        <v>37</v>
      </c>
      <c r="N144" s="147">
        <v>8.9999999999999993E-3</v>
      </c>
      <c r="O144" s="147">
        <f t="shared" si="1"/>
        <v>0.43456499999999992</v>
      </c>
      <c r="P144" s="147">
        <v>0</v>
      </c>
      <c r="Q144" s="147">
        <f t="shared" si="2"/>
        <v>0</v>
      </c>
      <c r="R144" s="147">
        <v>0</v>
      </c>
      <c r="S144" s="148">
        <f t="shared" si="3"/>
        <v>0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49" t="s">
        <v>141</v>
      </c>
      <c r="AS144" s="149" t="s">
        <v>138</v>
      </c>
      <c r="AT144" s="149" t="s">
        <v>142</v>
      </c>
      <c r="AX144" s="14" t="s">
        <v>136</v>
      </c>
      <c r="BD144" s="150">
        <f t="shared" si="4"/>
        <v>0</v>
      </c>
      <c r="BE144" s="150">
        <f t="shared" si="5"/>
        <v>0</v>
      </c>
      <c r="BF144" s="150">
        <f t="shared" si="6"/>
        <v>0</v>
      </c>
      <c r="BG144" s="150">
        <f t="shared" si="7"/>
        <v>0</v>
      </c>
      <c r="BH144" s="150">
        <f t="shared" si="8"/>
        <v>0</v>
      </c>
      <c r="BI144" s="14" t="s">
        <v>142</v>
      </c>
      <c r="BJ144" s="150">
        <f t="shared" si="9"/>
        <v>0</v>
      </c>
      <c r="BK144" s="14" t="s">
        <v>141</v>
      </c>
      <c r="BL144" s="149" t="s">
        <v>169</v>
      </c>
    </row>
    <row r="145" spans="1:64" s="2" customFormat="1" ht="24" customHeight="1">
      <c r="A145" s="26"/>
      <c r="B145" s="138"/>
      <c r="C145" s="139" t="s">
        <v>170</v>
      </c>
      <c r="D145" s="139" t="s">
        <v>138</v>
      </c>
      <c r="E145" s="140" t="s">
        <v>171</v>
      </c>
      <c r="F145" s="141" t="s">
        <v>172</v>
      </c>
      <c r="G145" s="142">
        <v>48.284999999999997</v>
      </c>
      <c r="H145" s="143"/>
      <c r="I145" s="143">
        <f t="shared" si="0"/>
        <v>0</v>
      </c>
      <c r="J145" s="144"/>
      <c r="K145" s="27"/>
      <c r="L145" s="145" t="s">
        <v>1</v>
      </c>
      <c r="M145" s="146" t="s">
        <v>37</v>
      </c>
      <c r="N145" s="147">
        <v>0</v>
      </c>
      <c r="O145" s="147">
        <f t="shared" si="1"/>
        <v>0</v>
      </c>
      <c r="P145" s="147">
        <v>0</v>
      </c>
      <c r="Q145" s="147">
        <f t="shared" si="2"/>
        <v>0</v>
      </c>
      <c r="R145" s="147">
        <v>0</v>
      </c>
      <c r="S145" s="148">
        <f t="shared" si="3"/>
        <v>0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49" t="s">
        <v>141</v>
      </c>
      <c r="AS145" s="149" t="s">
        <v>138</v>
      </c>
      <c r="AT145" s="149" t="s">
        <v>142</v>
      </c>
      <c r="AX145" s="14" t="s">
        <v>136</v>
      </c>
      <c r="BD145" s="150">
        <f t="shared" si="4"/>
        <v>0</v>
      </c>
      <c r="BE145" s="150">
        <f t="shared" si="5"/>
        <v>0</v>
      </c>
      <c r="BF145" s="150">
        <f t="shared" si="6"/>
        <v>0</v>
      </c>
      <c r="BG145" s="150">
        <f t="shared" si="7"/>
        <v>0</v>
      </c>
      <c r="BH145" s="150">
        <f t="shared" si="8"/>
        <v>0</v>
      </c>
      <c r="BI145" s="14" t="s">
        <v>142</v>
      </c>
      <c r="BJ145" s="150">
        <f t="shared" si="9"/>
        <v>0</v>
      </c>
      <c r="BK145" s="14" t="s">
        <v>141</v>
      </c>
      <c r="BL145" s="149" t="s">
        <v>173</v>
      </c>
    </row>
    <row r="146" spans="1:64" s="12" customFormat="1" ht="22.9" customHeight="1">
      <c r="B146" s="126"/>
      <c r="D146" s="127" t="s">
        <v>70</v>
      </c>
      <c r="E146" s="136" t="s">
        <v>174</v>
      </c>
      <c r="I146" s="137">
        <f>BJ146</f>
        <v>0</v>
      </c>
      <c r="K146" s="126"/>
      <c r="L146" s="130"/>
      <c r="M146" s="131"/>
      <c r="N146" s="131"/>
      <c r="O146" s="132">
        <f>SUM(O147:O150)</f>
        <v>74.592714999999998</v>
      </c>
      <c r="P146" s="131"/>
      <c r="Q146" s="132">
        <f>SUM(Q147:Q150)</f>
        <v>96.533576860000011</v>
      </c>
      <c r="R146" s="131"/>
      <c r="S146" s="133">
        <f>SUM(S147:S150)</f>
        <v>0</v>
      </c>
      <c r="AQ146" s="127" t="s">
        <v>79</v>
      </c>
      <c r="AS146" s="134" t="s">
        <v>70</v>
      </c>
      <c r="AT146" s="134" t="s">
        <v>79</v>
      </c>
      <c r="AX146" s="127" t="s">
        <v>136</v>
      </c>
      <c r="BJ146" s="135">
        <f>SUM(BJ147:BJ150)</f>
        <v>0</v>
      </c>
    </row>
    <row r="147" spans="1:64" s="2" customFormat="1" ht="24" customHeight="1">
      <c r="A147" s="26"/>
      <c r="B147" s="138"/>
      <c r="C147" s="139" t="s">
        <v>175</v>
      </c>
      <c r="D147" s="139" t="s">
        <v>138</v>
      </c>
      <c r="E147" s="140" t="s">
        <v>176</v>
      </c>
      <c r="F147" s="141" t="s">
        <v>150</v>
      </c>
      <c r="G147" s="142">
        <v>48.284999999999997</v>
      </c>
      <c r="H147" s="143"/>
      <c r="I147" s="143">
        <f>ROUND(H147*G147,2)</f>
        <v>0</v>
      </c>
      <c r="J147" s="144"/>
      <c r="K147" s="27"/>
      <c r="L147" s="145" t="s">
        <v>1</v>
      </c>
      <c r="M147" s="146" t="s">
        <v>37</v>
      </c>
      <c r="N147" s="147">
        <v>0.87</v>
      </c>
      <c r="O147" s="147">
        <f>N147*G147</f>
        <v>42.007949999999994</v>
      </c>
      <c r="P147" s="147">
        <v>1.665</v>
      </c>
      <c r="Q147" s="147">
        <f>P147*G147</f>
        <v>80.394525000000002</v>
      </c>
      <c r="R147" s="147">
        <v>0</v>
      </c>
      <c r="S147" s="148">
        <f>R147*G147</f>
        <v>0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49" t="s">
        <v>141</v>
      </c>
      <c r="AS147" s="149" t="s">
        <v>138</v>
      </c>
      <c r="AT147" s="149" t="s">
        <v>142</v>
      </c>
      <c r="AX147" s="14" t="s">
        <v>136</v>
      </c>
      <c r="BD147" s="150">
        <f>IF(M147="základná",I147,0)</f>
        <v>0</v>
      </c>
      <c r="BE147" s="150">
        <f>IF(M147="znížená",I147,0)</f>
        <v>0</v>
      </c>
      <c r="BF147" s="150">
        <f>IF(M147="zákl. prenesená",I147,0)</f>
        <v>0</v>
      </c>
      <c r="BG147" s="150">
        <f>IF(M147="zníž. prenesená",I147,0)</f>
        <v>0</v>
      </c>
      <c r="BH147" s="150">
        <f>IF(M147="nulová",I147,0)</f>
        <v>0</v>
      </c>
      <c r="BI147" s="14" t="s">
        <v>142</v>
      </c>
      <c r="BJ147" s="150">
        <f>ROUND(H147*G147,2)</f>
        <v>0</v>
      </c>
      <c r="BK147" s="14" t="s">
        <v>141</v>
      </c>
      <c r="BL147" s="149" t="s">
        <v>177</v>
      </c>
    </row>
    <row r="148" spans="1:64" s="2" customFormat="1" ht="24" customHeight="1">
      <c r="A148" s="26"/>
      <c r="B148" s="138"/>
      <c r="C148" s="139" t="s">
        <v>178</v>
      </c>
      <c r="D148" s="139" t="s">
        <v>138</v>
      </c>
      <c r="E148" s="140" t="s">
        <v>179</v>
      </c>
      <c r="F148" s="141" t="s">
        <v>140</v>
      </c>
      <c r="G148" s="142">
        <v>163.63300000000001</v>
      </c>
      <c r="H148" s="143"/>
      <c r="I148" s="143">
        <f>ROUND(H148*G148,2)</f>
        <v>0</v>
      </c>
      <c r="J148" s="144"/>
      <c r="K148" s="27"/>
      <c r="L148" s="145" t="s">
        <v>1</v>
      </c>
      <c r="M148" s="146" t="s">
        <v>37</v>
      </c>
      <c r="N148" s="147">
        <v>0.105</v>
      </c>
      <c r="O148" s="147">
        <f>N148*G148</f>
        <v>17.181464999999999</v>
      </c>
      <c r="P148" s="147">
        <v>3.2000000000000003E-4</v>
      </c>
      <c r="Q148" s="147">
        <f>P148*G148</f>
        <v>5.2362560000000009E-2</v>
      </c>
      <c r="R148" s="147">
        <v>0</v>
      </c>
      <c r="S148" s="148">
        <f>R148*G148</f>
        <v>0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49" t="s">
        <v>141</v>
      </c>
      <c r="AS148" s="149" t="s">
        <v>138</v>
      </c>
      <c r="AT148" s="149" t="s">
        <v>142</v>
      </c>
      <c r="AX148" s="14" t="s">
        <v>136</v>
      </c>
      <c r="BD148" s="150">
        <f>IF(M148="základná",I148,0)</f>
        <v>0</v>
      </c>
      <c r="BE148" s="150">
        <f>IF(M148="znížená",I148,0)</f>
        <v>0</v>
      </c>
      <c r="BF148" s="150">
        <f>IF(M148="zákl. prenesená",I148,0)</f>
        <v>0</v>
      </c>
      <c r="BG148" s="150">
        <f>IF(M148="zníž. prenesená",I148,0)</f>
        <v>0</v>
      </c>
      <c r="BH148" s="150">
        <f>IF(M148="nulová",I148,0)</f>
        <v>0</v>
      </c>
      <c r="BI148" s="14" t="s">
        <v>142</v>
      </c>
      <c r="BJ148" s="150">
        <f>ROUND(H148*G148,2)</f>
        <v>0</v>
      </c>
      <c r="BK148" s="14" t="s">
        <v>141</v>
      </c>
      <c r="BL148" s="149" t="s">
        <v>180</v>
      </c>
    </row>
    <row r="149" spans="1:64" s="2" customFormat="1" ht="16.5" customHeight="1">
      <c r="A149" s="26"/>
      <c r="B149" s="138"/>
      <c r="C149" s="151" t="s">
        <v>181</v>
      </c>
      <c r="D149" s="151" t="s">
        <v>182</v>
      </c>
      <c r="E149" s="152" t="s">
        <v>183</v>
      </c>
      <c r="F149" s="153" t="s">
        <v>140</v>
      </c>
      <c r="G149" s="154">
        <v>166.90600000000001</v>
      </c>
      <c r="H149" s="155"/>
      <c r="I149" s="155">
        <f>ROUND(H149*G149,2)</f>
        <v>0</v>
      </c>
      <c r="J149" s="156"/>
      <c r="K149" s="157"/>
      <c r="L149" s="158" t="s">
        <v>1</v>
      </c>
      <c r="M149" s="159" t="s">
        <v>37</v>
      </c>
      <c r="N149" s="147">
        <v>0</v>
      </c>
      <c r="O149" s="147">
        <f>N149*G149</f>
        <v>0</v>
      </c>
      <c r="P149" s="147">
        <v>2.9999999999999997E-4</v>
      </c>
      <c r="Q149" s="147">
        <f>P149*G149</f>
        <v>5.00718E-2</v>
      </c>
      <c r="R149" s="147">
        <v>0</v>
      </c>
      <c r="S149" s="148">
        <f>R149*G149</f>
        <v>0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49" t="s">
        <v>161</v>
      </c>
      <c r="AS149" s="149" t="s">
        <v>182</v>
      </c>
      <c r="AT149" s="149" t="s">
        <v>142</v>
      </c>
      <c r="AX149" s="14" t="s">
        <v>136</v>
      </c>
      <c r="BD149" s="150">
        <f>IF(M149="základná",I149,0)</f>
        <v>0</v>
      </c>
      <c r="BE149" s="150">
        <f>IF(M149="znížená",I149,0)</f>
        <v>0</v>
      </c>
      <c r="BF149" s="150">
        <f>IF(M149="zákl. prenesená",I149,0)</f>
        <v>0</v>
      </c>
      <c r="BG149" s="150">
        <f>IF(M149="zníž. prenesená",I149,0)</f>
        <v>0</v>
      </c>
      <c r="BH149" s="150">
        <f>IF(M149="nulová",I149,0)</f>
        <v>0</v>
      </c>
      <c r="BI149" s="14" t="s">
        <v>142</v>
      </c>
      <c r="BJ149" s="150">
        <f>ROUND(H149*G149,2)</f>
        <v>0</v>
      </c>
      <c r="BK149" s="14" t="s">
        <v>141</v>
      </c>
      <c r="BL149" s="149" t="s">
        <v>184</v>
      </c>
    </row>
    <row r="150" spans="1:64" s="2" customFormat="1" ht="16.5" customHeight="1">
      <c r="A150" s="26"/>
      <c r="B150" s="138"/>
      <c r="C150" s="139" t="s">
        <v>185</v>
      </c>
      <c r="D150" s="139" t="s">
        <v>138</v>
      </c>
      <c r="E150" s="140" t="s">
        <v>186</v>
      </c>
      <c r="F150" s="141" t="s">
        <v>187</v>
      </c>
      <c r="G150" s="142">
        <v>63.65</v>
      </c>
      <c r="H150" s="143"/>
      <c r="I150" s="143">
        <f>ROUND(H150*G150,2)</f>
        <v>0</v>
      </c>
      <c r="J150" s="144"/>
      <c r="K150" s="27"/>
      <c r="L150" s="145" t="s">
        <v>1</v>
      </c>
      <c r="M150" s="146" t="s">
        <v>37</v>
      </c>
      <c r="N150" s="147">
        <v>0.24199999999999999</v>
      </c>
      <c r="O150" s="147">
        <f>N150*G150</f>
        <v>15.4033</v>
      </c>
      <c r="P150" s="147">
        <v>0.25195000000000001</v>
      </c>
      <c r="Q150" s="147">
        <f>P150*G150</f>
        <v>16.036617499999998</v>
      </c>
      <c r="R150" s="147">
        <v>0</v>
      </c>
      <c r="S150" s="148">
        <f>R150*G150</f>
        <v>0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Q150" s="149" t="s">
        <v>141</v>
      </c>
      <c r="AS150" s="149" t="s">
        <v>138</v>
      </c>
      <c r="AT150" s="149" t="s">
        <v>142</v>
      </c>
      <c r="AX150" s="14" t="s">
        <v>136</v>
      </c>
      <c r="BD150" s="150">
        <f>IF(M150="základná",I150,0)</f>
        <v>0</v>
      </c>
      <c r="BE150" s="150">
        <f>IF(M150="znížená",I150,0)</f>
        <v>0</v>
      </c>
      <c r="BF150" s="150">
        <f>IF(M150="zákl. prenesená",I150,0)</f>
        <v>0</v>
      </c>
      <c r="BG150" s="150">
        <f>IF(M150="zníž. prenesená",I150,0)</f>
        <v>0</v>
      </c>
      <c r="BH150" s="150">
        <f>IF(M150="nulová",I150,0)</f>
        <v>0</v>
      </c>
      <c r="BI150" s="14" t="s">
        <v>142</v>
      </c>
      <c r="BJ150" s="150">
        <f>ROUND(H150*G150,2)</f>
        <v>0</v>
      </c>
      <c r="BK150" s="14" t="s">
        <v>141</v>
      </c>
      <c r="BL150" s="149" t="s">
        <v>188</v>
      </c>
    </row>
    <row r="151" spans="1:64" s="12" customFormat="1" ht="22.9" customHeight="1">
      <c r="B151" s="126"/>
      <c r="D151" s="127" t="s">
        <v>70</v>
      </c>
      <c r="E151" s="136" t="s">
        <v>189</v>
      </c>
      <c r="I151" s="137">
        <f>BJ151</f>
        <v>0</v>
      </c>
      <c r="K151" s="126"/>
      <c r="L151" s="130"/>
      <c r="M151" s="131"/>
      <c r="N151" s="131"/>
      <c r="O151" s="132">
        <f>SUM(O152:O153)</f>
        <v>152.97470500000003</v>
      </c>
      <c r="P151" s="131"/>
      <c r="Q151" s="132">
        <f>SUM(Q152:Q153)</f>
        <v>67.39220275000001</v>
      </c>
      <c r="R151" s="131"/>
      <c r="S151" s="133">
        <f>SUM(S152:S153)</f>
        <v>0</v>
      </c>
      <c r="AQ151" s="127" t="s">
        <v>79</v>
      </c>
      <c r="AS151" s="134" t="s">
        <v>70</v>
      </c>
      <c r="AT151" s="134" t="s">
        <v>79</v>
      </c>
      <c r="AX151" s="127" t="s">
        <v>136</v>
      </c>
      <c r="BJ151" s="135">
        <f>SUM(BJ152:BJ153)</f>
        <v>0</v>
      </c>
    </row>
    <row r="152" spans="1:64" s="2" customFormat="1" ht="24" customHeight="1">
      <c r="A152" s="26"/>
      <c r="B152" s="138"/>
      <c r="C152" s="139" t="s">
        <v>190</v>
      </c>
      <c r="D152" s="139" t="s">
        <v>138</v>
      </c>
      <c r="E152" s="140" t="s">
        <v>191</v>
      </c>
      <c r="F152" s="141" t="s">
        <v>150</v>
      </c>
      <c r="G152" s="142">
        <v>37.92</v>
      </c>
      <c r="H152" s="143"/>
      <c r="I152" s="143">
        <f>ROUND(H152*G152,2)</f>
        <v>0</v>
      </c>
      <c r="J152" s="144"/>
      <c r="K152" s="27"/>
      <c r="L152" s="145" t="s">
        <v>1</v>
      </c>
      <c r="M152" s="146" t="s">
        <v>37</v>
      </c>
      <c r="N152" s="147">
        <v>3.6520000000000001</v>
      </c>
      <c r="O152" s="147">
        <f>N152*G152</f>
        <v>138.48384000000001</v>
      </c>
      <c r="P152" s="147">
        <v>1.6780600000000001</v>
      </c>
      <c r="Q152" s="147">
        <f>P152*G152</f>
        <v>63.632035200000004</v>
      </c>
      <c r="R152" s="147">
        <v>0</v>
      </c>
      <c r="S152" s="148">
        <f>R152*G152</f>
        <v>0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Q152" s="149" t="s">
        <v>141</v>
      </c>
      <c r="AS152" s="149" t="s">
        <v>138</v>
      </c>
      <c r="AT152" s="149" t="s">
        <v>142</v>
      </c>
      <c r="AX152" s="14" t="s">
        <v>136</v>
      </c>
      <c r="BD152" s="150">
        <f>IF(M152="základná",I152,0)</f>
        <v>0</v>
      </c>
      <c r="BE152" s="150">
        <f>IF(M152="znížená",I152,0)</f>
        <v>0</v>
      </c>
      <c r="BF152" s="150">
        <f>IF(M152="zákl. prenesená",I152,0)</f>
        <v>0</v>
      </c>
      <c r="BG152" s="150">
        <f>IF(M152="zníž. prenesená",I152,0)</f>
        <v>0</v>
      </c>
      <c r="BH152" s="150">
        <f>IF(M152="nulová",I152,0)</f>
        <v>0</v>
      </c>
      <c r="BI152" s="14" t="s">
        <v>142</v>
      </c>
      <c r="BJ152" s="150">
        <f>ROUND(H152*G152,2)</f>
        <v>0</v>
      </c>
      <c r="BK152" s="14" t="s">
        <v>141</v>
      </c>
      <c r="BL152" s="149" t="s">
        <v>192</v>
      </c>
    </row>
    <row r="153" spans="1:64" s="2" customFormat="1" ht="24" customHeight="1">
      <c r="A153" s="26"/>
      <c r="B153" s="138"/>
      <c r="C153" s="139" t="s">
        <v>193</v>
      </c>
      <c r="D153" s="139" t="s">
        <v>138</v>
      </c>
      <c r="E153" s="140" t="s">
        <v>826</v>
      </c>
      <c r="F153" s="141" t="s">
        <v>150</v>
      </c>
      <c r="G153" s="142">
        <v>5.3650000000000002</v>
      </c>
      <c r="H153" s="143"/>
      <c r="I153" s="143">
        <f>ROUND(H153*G153,2)</f>
        <v>0</v>
      </c>
      <c r="J153" s="144"/>
      <c r="K153" s="27"/>
      <c r="L153" s="145" t="s">
        <v>1</v>
      </c>
      <c r="M153" s="146" t="s">
        <v>37</v>
      </c>
      <c r="N153" s="147">
        <v>2.7010000000000001</v>
      </c>
      <c r="O153" s="147">
        <f>N153*G153</f>
        <v>14.490865000000001</v>
      </c>
      <c r="P153" s="147">
        <v>0.70086999999999999</v>
      </c>
      <c r="Q153" s="147">
        <f>P153*G153</f>
        <v>3.7601675500000002</v>
      </c>
      <c r="R153" s="147">
        <v>0</v>
      </c>
      <c r="S153" s="148">
        <f>R153*G153</f>
        <v>0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49" t="s">
        <v>141</v>
      </c>
      <c r="AS153" s="149" t="s">
        <v>138</v>
      </c>
      <c r="AT153" s="149" t="s">
        <v>142</v>
      </c>
      <c r="AX153" s="14" t="s">
        <v>136</v>
      </c>
      <c r="BD153" s="150">
        <f>IF(M153="základná",I153,0)</f>
        <v>0</v>
      </c>
      <c r="BE153" s="150">
        <f>IF(M153="znížená",I153,0)</f>
        <v>0</v>
      </c>
      <c r="BF153" s="150">
        <f>IF(M153="zákl. prenesená",I153,0)</f>
        <v>0</v>
      </c>
      <c r="BG153" s="150">
        <f>IF(M153="zníž. prenesená",I153,0)</f>
        <v>0</v>
      </c>
      <c r="BH153" s="150">
        <f>IF(M153="nulová",I153,0)</f>
        <v>0</v>
      </c>
      <c r="BI153" s="14" t="s">
        <v>142</v>
      </c>
      <c r="BJ153" s="150">
        <f>ROUND(H153*G153,2)</f>
        <v>0</v>
      </c>
      <c r="BK153" s="14" t="s">
        <v>141</v>
      </c>
      <c r="BL153" s="149" t="s">
        <v>194</v>
      </c>
    </row>
    <row r="154" spans="1:64" s="12" customFormat="1" ht="22.9" customHeight="1">
      <c r="B154" s="126"/>
      <c r="D154" s="127" t="s">
        <v>70</v>
      </c>
      <c r="E154" s="136" t="s">
        <v>195</v>
      </c>
      <c r="I154" s="137">
        <f>BJ154</f>
        <v>0</v>
      </c>
      <c r="K154" s="126"/>
      <c r="L154" s="130"/>
      <c r="M154" s="131"/>
      <c r="N154" s="131"/>
      <c r="O154" s="132">
        <f>SUM(O155:O163)</f>
        <v>651.5333574</v>
      </c>
      <c r="P154" s="131"/>
      <c r="Q154" s="132">
        <f>SUM(Q155:Q163)</f>
        <v>12.275770960000001</v>
      </c>
      <c r="R154" s="131"/>
      <c r="S154" s="133">
        <f>SUM(S155:S163)</f>
        <v>0</v>
      </c>
      <c r="AQ154" s="127" t="s">
        <v>79</v>
      </c>
      <c r="AS154" s="134" t="s">
        <v>70</v>
      </c>
      <c r="AT154" s="134" t="s">
        <v>79</v>
      </c>
      <c r="AX154" s="127" t="s">
        <v>136</v>
      </c>
      <c r="BJ154" s="135">
        <f>SUM(BJ155:BJ163)</f>
        <v>0</v>
      </c>
    </row>
    <row r="155" spans="1:64" s="2" customFormat="1" ht="24" customHeight="1">
      <c r="A155" s="26"/>
      <c r="B155" s="138"/>
      <c r="C155" s="139" t="s">
        <v>196</v>
      </c>
      <c r="D155" s="139" t="s">
        <v>138</v>
      </c>
      <c r="E155" s="140" t="s">
        <v>197</v>
      </c>
      <c r="F155" s="141" t="s">
        <v>140</v>
      </c>
      <c r="G155" s="142">
        <v>43.392000000000003</v>
      </c>
      <c r="H155" s="143"/>
      <c r="I155" s="143">
        <f t="shared" ref="I155:I163" si="10">ROUND(H155*G155,2)</f>
        <v>0</v>
      </c>
      <c r="J155" s="144"/>
      <c r="K155" s="27"/>
      <c r="L155" s="145" t="s">
        <v>1</v>
      </c>
      <c r="M155" s="146" t="s">
        <v>37</v>
      </c>
      <c r="N155" s="147">
        <v>8.2000000000000003E-2</v>
      </c>
      <c r="O155" s="147">
        <f t="shared" ref="O155:O163" si="11">N155*G155</f>
        <v>3.5581440000000004</v>
      </c>
      <c r="P155" s="147">
        <v>1.9000000000000001E-4</v>
      </c>
      <c r="Q155" s="147">
        <f t="shared" ref="Q155:Q163" si="12">P155*G155</f>
        <v>8.2444800000000002E-3</v>
      </c>
      <c r="R155" s="147">
        <v>0</v>
      </c>
      <c r="S155" s="148">
        <f t="shared" ref="S155:S163" si="13">R155*G155</f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49" t="s">
        <v>141</v>
      </c>
      <c r="AS155" s="149" t="s">
        <v>138</v>
      </c>
      <c r="AT155" s="149" t="s">
        <v>142</v>
      </c>
      <c r="AX155" s="14" t="s">
        <v>136</v>
      </c>
      <c r="BD155" s="150">
        <f t="shared" ref="BD155:BD163" si="14">IF(M155="základná",I155,0)</f>
        <v>0</v>
      </c>
      <c r="BE155" s="150">
        <f t="shared" ref="BE155:BE163" si="15">IF(M155="znížená",I155,0)</f>
        <v>0</v>
      </c>
      <c r="BF155" s="150">
        <f t="shared" ref="BF155:BF163" si="16">IF(M155="zákl. prenesená",I155,0)</f>
        <v>0</v>
      </c>
      <c r="BG155" s="150">
        <f t="shared" ref="BG155:BG163" si="17">IF(M155="zníž. prenesená",I155,0)</f>
        <v>0</v>
      </c>
      <c r="BH155" s="150">
        <f t="shared" ref="BH155:BH163" si="18">IF(M155="nulová",I155,0)</f>
        <v>0</v>
      </c>
      <c r="BI155" s="14" t="s">
        <v>142</v>
      </c>
      <c r="BJ155" s="150">
        <f t="shared" ref="BJ155:BJ163" si="19">ROUND(H155*G155,2)</f>
        <v>0</v>
      </c>
      <c r="BK155" s="14" t="s">
        <v>141</v>
      </c>
      <c r="BL155" s="149" t="s">
        <v>198</v>
      </c>
    </row>
    <row r="156" spans="1:64" s="2" customFormat="1" ht="24" customHeight="1">
      <c r="A156" s="26"/>
      <c r="B156" s="138"/>
      <c r="C156" s="139" t="s">
        <v>199</v>
      </c>
      <c r="D156" s="139" t="s">
        <v>138</v>
      </c>
      <c r="E156" s="140" t="s">
        <v>200</v>
      </c>
      <c r="F156" s="141" t="s">
        <v>140</v>
      </c>
      <c r="G156" s="142">
        <v>89.58</v>
      </c>
      <c r="H156" s="143"/>
      <c r="I156" s="143">
        <f t="shared" si="10"/>
        <v>0</v>
      </c>
      <c r="J156" s="144"/>
      <c r="K156" s="27"/>
      <c r="L156" s="145" t="s">
        <v>1</v>
      </c>
      <c r="M156" s="146" t="s">
        <v>37</v>
      </c>
      <c r="N156" s="147">
        <v>0.318</v>
      </c>
      <c r="O156" s="147">
        <f t="shared" si="11"/>
        <v>28.486439999999998</v>
      </c>
      <c r="P156" s="147">
        <v>4.9300000000000004E-3</v>
      </c>
      <c r="Q156" s="147">
        <f t="shared" si="12"/>
        <v>0.44162940000000001</v>
      </c>
      <c r="R156" s="147">
        <v>0</v>
      </c>
      <c r="S156" s="148">
        <f t="shared" si="13"/>
        <v>0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Q156" s="149" t="s">
        <v>141</v>
      </c>
      <c r="AS156" s="149" t="s">
        <v>138</v>
      </c>
      <c r="AT156" s="149" t="s">
        <v>142</v>
      </c>
      <c r="AX156" s="14" t="s">
        <v>136</v>
      </c>
      <c r="BD156" s="150">
        <f t="shared" si="14"/>
        <v>0</v>
      </c>
      <c r="BE156" s="150">
        <f t="shared" si="15"/>
        <v>0</v>
      </c>
      <c r="BF156" s="150">
        <f t="shared" si="16"/>
        <v>0</v>
      </c>
      <c r="BG156" s="150">
        <f t="shared" si="17"/>
        <v>0</v>
      </c>
      <c r="BH156" s="150">
        <f t="shared" si="18"/>
        <v>0</v>
      </c>
      <c r="BI156" s="14" t="s">
        <v>142</v>
      </c>
      <c r="BJ156" s="150">
        <f t="shared" si="19"/>
        <v>0</v>
      </c>
      <c r="BK156" s="14" t="s">
        <v>141</v>
      </c>
      <c r="BL156" s="149" t="s">
        <v>201</v>
      </c>
    </row>
    <row r="157" spans="1:64" s="2" customFormat="1" ht="24" customHeight="1">
      <c r="A157" s="26"/>
      <c r="B157" s="138"/>
      <c r="C157" s="139" t="s">
        <v>7</v>
      </c>
      <c r="D157" s="139" t="s">
        <v>138</v>
      </c>
      <c r="E157" s="140" t="s">
        <v>202</v>
      </c>
      <c r="F157" s="141" t="s">
        <v>140</v>
      </c>
      <c r="G157" s="142">
        <v>89.58</v>
      </c>
      <c r="H157" s="143"/>
      <c r="I157" s="143">
        <f t="shared" si="10"/>
        <v>0</v>
      </c>
      <c r="J157" s="144"/>
      <c r="K157" s="27"/>
      <c r="L157" s="145" t="s">
        <v>1</v>
      </c>
      <c r="M157" s="146" t="s">
        <v>37</v>
      </c>
      <c r="N157" s="147">
        <v>0.56367999999999996</v>
      </c>
      <c r="O157" s="147">
        <f t="shared" si="11"/>
        <v>50.494454399999995</v>
      </c>
      <c r="P157" s="147">
        <v>3.15E-2</v>
      </c>
      <c r="Q157" s="147">
        <f t="shared" si="12"/>
        <v>2.8217699999999999</v>
      </c>
      <c r="R157" s="147">
        <v>0</v>
      </c>
      <c r="S157" s="148">
        <f t="shared" si="13"/>
        <v>0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49" t="s">
        <v>141</v>
      </c>
      <c r="AS157" s="149" t="s">
        <v>138</v>
      </c>
      <c r="AT157" s="149" t="s">
        <v>142</v>
      </c>
      <c r="AX157" s="14" t="s">
        <v>136</v>
      </c>
      <c r="BD157" s="150">
        <f t="shared" si="14"/>
        <v>0</v>
      </c>
      <c r="BE157" s="150">
        <f t="shared" si="15"/>
        <v>0</v>
      </c>
      <c r="BF157" s="150">
        <f t="shared" si="16"/>
        <v>0</v>
      </c>
      <c r="BG157" s="150">
        <f t="shared" si="17"/>
        <v>0</v>
      </c>
      <c r="BH157" s="150">
        <f t="shared" si="18"/>
        <v>0</v>
      </c>
      <c r="BI157" s="14" t="s">
        <v>142</v>
      </c>
      <c r="BJ157" s="150">
        <f t="shared" si="19"/>
        <v>0</v>
      </c>
      <c r="BK157" s="14" t="s">
        <v>141</v>
      </c>
      <c r="BL157" s="149" t="s">
        <v>203</v>
      </c>
    </row>
    <row r="158" spans="1:64" s="2" customFormat="1" ht="24" customHeight="1">
      <c r="A158" s="26"/>
      <c r="B158" s="138"/>
      <c r="C158" s="139" t="s">
        <v>204</v>
      </c>
      <c r="D158" s="139" t="s">
        <v>138</v>
      </c>
      <c r="E158" s="140" t="s">
        <v>205</v>
      </c>
      <c r="F158" s="141" t="s">
        <v>140</v>
      </c>
      <c r="G158" s="142">
        <v>445.29199999999997</v>
      </c>
      <c r="H158" s="143"/>
      <c r="I158" s="143">
        <f t="shared" si="10"/>
        <v>0</v>
      </c>
      <c r="J158" s="144"/>
      <c r="K158" s="27"/>
      <c r="L158" s="145" t="s">
        <v>1</v>
      </c>
      <c r="M158" s="146" t="s">
        <v>37</v>
      </c>
      <c r="N158" s="147">
        <v>0.35899999999999999</v>
      </c>
      <c r="O158" s="147">
        <f t="shared" si="11"/>
        <v>159.85982799999999</v>
      </c>
      <c r="P158" s="147">
        <v>3.2200000000000002E-3</v>
      </c>
      <c r="Q158" s="147">
        <f t="shared" si="12"/>
        <v>1.4338402400000001</v>
      </c>
      <c r="R158" s="147">
        <v>0</v>
      </c>
      <c r="S158" s="148">
        <f t="shared" si="13"/>
        <v>0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49" t="s">
        <v>141</v>
      </c>
      <c r="AS158" s="149" t="s">
        <v>138</v>
      </c>
      <c r="AT158" s="149" t="s">
        <v>142</v>
      </c>
      <c r="AX158" s="14" t="s">
        <v>136</v>
      </c>
      <c r="BD158" s="150">
        <f t="shared" si="14"/>
        <v>0</v>
      </c>
      <c r="BE158" s="150">
        <f t="shared" si="15"/>
        <v>0</v>
      </c>
      <c r="BF158" s="150">
        <f t="shared" si="16"/>
        <v>0</v>
      </c>
      <c r="BG158" s="150">
        <f t="shared" si="17"/>
        <v>0</v>
      </c>
      <c r="BH158" s="150">
        <f t="shared" si="18"/>
        <v>0</v>
      </c>
      <c r="BI158" s="14" t="s">
        <v>142</v>
      </c>
      <c r="BJ158" s="150">
        <f t="shared" si="19"/>
        <v>0</v>
      </c>
      <c r="BK158" s="14" t="s">
        <v>141</v>
      </c>
      <c r="BL158" s="149" t="s">
        <v>206</v>
      </c>
    </row>
    <row r="159" spans="1:64" s="2" customFormat="1" ht="24" customHeight="1">
      <c r="A159" s="26"/>
      <c r="B159" s="138"/>
      <c r="C159" s="139" t="s">
        <v>207</v>
      </c>
      <c r="D159" s="139" t="s">
        <v>138</v>
      </c>
      <c r="E159" s="140" t="s">
        <v>208</v>
      </c>
      <c r="F159" s="141" t="s">
        <v>140</v>
      </c>
      <c r="G159" s="142">
        <v>52.576999999999998</v>
      </c>
      <c r="H159" s="143"/>
      <c r="I159" s="143">
        <f t="shared" si="10"/>
        <v>0</v>
      </c>
      <c r="J159" s="144"/>
      <c r="K159" s="27"/>
      <c r="L159" s="145" t="s">
        <v>1</v>
      </c>
      <c r="M159" s="146" t="s">
        <v>37</v>
      </c>
      <c r="N159" s="147">
        <v>0.79300000000000004</v>
      </c>
      <c r="O159" s="147">
        <f t="shared" si="11"/>
        <v>41.693561000000003</v>
      </c>
      <c r="P159" s="147">
        <v>1.333E-2</v>
      </c>
      <c r="Q159" s="147">
        <f t="shared" si="12"/>
        <v>0.70085140999999995</v>
      </c>
      <c r="R159" s="147">
        <v>0</v>
      </c>
      <c r="S159" s="148">
        <f t="shared" si="13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49" t="s">
        <v>141</v>
      </c>
      <c r="AS159" s="149" t="s">
        <v>138</v>
      </c>
      <c r="AT159" s="149" t="s">
        <v>142</v>
      </c>
      <c r="AX159" s="14" t="s">
        <v>136</v>
      </c>
      <c r="BD159" s="150">
        <f t="shared" si="14"/>
        <v>0</v>
      </c>
      <c r="BE159" s="150">
        <f t="shared" si="15"/>
        <v>0</v>
      </c>
      <c r="BF159" s="150">
        <f t="shared" si="16"/>
        <v>0</v>
      </c>
      <c r="BG159" s="150">
        <f t="shared" si="17"/>
        <v>0</v>
      </c>
      <c r="BH159" s="150">
        <f t="shared" si="18"/>
        <v>0</v>
      </c>
      <c r="BI159" s="14" t="s">
        <v>142</v>
      </c>
      <c r="BJ159" s="150">
        <f t="shared" si="19"/>
        <v>0</v>
      </c>
      <c r="BK159" s="14" t="s">
        <v>141</v>
      </c>
      <c r="BL159" s="149" t="s">
        <v>209</v>
      </c>
    </row>
    <row r="160" spans="1:64" s="2" customFormat="1" ht="24" customHeight="1">
      <c r="A160" s="26"/>
      <c r="B160" s="138"/>
      <c r="C160" s="139" t="s">
        <v>210</v>
      </c>
      <c r="D160" s="139" t="s">
        <v>138</v>
      </c>
      <c r="E160" s="140" t="s">
        <v>211</v>
      </c>
      <c r="F160" s="141" t="s">
        <v>140</v>
      </c>
      <c r="G160" s="142">
        <v>380.37299999999999</v>
      </c>
      <c r="H160" s="143"/>
      <c r="I160" s="143">
        <f t="shared" si="10"/>
        <v>0</v>
      </c>
      <c r="J160" s="144"/>
      <c r="K160" s="27"/>
      <c r="L160" s="145" t="s">
        <v>1</v>
      </c>
      <c r="M160" s="146" t="s">
        <v>37</v>
      </c>
      <c r="N160" s="147">
        <v>0.79400000000000004</v>
      </c>
      <c r="O160" s="147">
        <f t="shared" si="11"/>
        <v>302.01616200000001</v>
      </c>
      <c r="P160" s="147">
        <v>1.4970000000000001E-2</v>
      </c>
      <c r="Q160" s="147">
        <f t="shared" si="12"/>
        <v>5.6941838100000002</v>
      </c>
      <c r="R160" s="147">
        <v>0</v>
      </c>
      <c r="S160" s="148">
        <f t="shared" si="13"/>
        <v>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49" t="s">
        <v>141</v>
      </c>
      <c r="AS160" s="149" t="s">
        <v>138</v>
      </c>
      <c r="AT160" s="149" t="s">
        <v>142</v>
      </c>
      <c r="AX160" s="14" t="s">
        <v>136</v>
      </c>
      <c r="BD160" s="150">
        <f t="shared" si="14"/>
        <v>0</v>
      </c>
      <c r="BE160" s="150">
        <f t="shared" si="15"/>
        <v>0</v>
      </c>
      <c r="BF160" s="150">
        <f t="shared" si="16"/>
        <v>0</v>
      </c>
      <c r="BG160" s="150">
        <f t="shared" si="17"/>
        <v>0</v>
      </c>
      <c r="BH160" s="150">
        <f t="shared" si="18"/>
        <v>0</v>
      </c>
      <c r="BI160" s="14" t="s">
        <v>142</v>
      </c>
      <c r="BJ160" s="150">
        <f t="shared" si="19"/>
        <v>0</v>
      </c>
      <c r="BK160" s="14" t="s">
        <v>141</v>
      </c>
      <c r="BL160" s="149" t="s">
        <v>212</v>
      </c>
    </row>
    <row r="161" spans="1:64" s="2" customFormat="1" ht="24" customHeight="1">
      <c r="A161" s="26"/>
      <c r="B161" s="138"/>
      <c r="C161" s="139" t="s">
        <v>213</v>
      </c>
      <c r="D161" s="139" t="s">
        <v>138</v>
      </c>
      <c r="E161" s="140" t="s">
        <v>214</v>
      </c>
      <c r="F161" s="141" t="s">
        <v>140</v>
      </c>
      <c r="G161" s="142">
        <v>12.342000000000001</v>
      </c>
      <c r="H161" s="143"/>
      <c r="I161" s="143">
        <f t="shared" si="10"/>
        <v>0</v>
      </c>
      <c r="J161" s="144"/>
      <c r="K161" s="27"/>
      <c r="L161" s="145" t="s">
        <v>1</v>
      </c>
      <c r="M161" s="146" t="s">
        <v>37</v>
      </c>
      <c r="N161" s="147">
        <v>1.1539999999999999</v>
      </c>
      <c r="O161" s="147">
        <f t="shared" si="11"/>
        <v>14.242668</v>
      </c>
      <c r="P161" s="147">
        <v>1.291E-2</v>
      </c>
      <c r="Q161" s="147">
        <f t="shared" si="12"/>
        <v>0.15933522</v>
      </c>
      <c r="R161" s="147">
        <v>0</v>
      </c>
      <c r="S161" s="148">
        <f t="shared" si="13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49" t="s">
        <v>141</v>
      </c>
      <c r="AS161" s="149" t="s">
        <v>138</v>
      </c>
      <c r="AT161" s="149" t="s">
        <v>142</v>
      </c>
      <c r="AX161" s="14" t="s">
        <v>136</v>
      </c>
      <c r="BD161" s="150">
        <f t="shared" si="14"/>
        <v>0</v>
      </c>
      <c r="BE161" s="150">
        <f t="shared" si="15"/>
        <v>0</v>
      </c>
      <c r="BF161" s="150">
        <f t="shared" si="16"/>
        <v>0</v>
      </c>
      <c r="BG161" s="150">
        <f t="shared" si="17"/>
        <v>0</v>
      </c>
      <c r="BH161" s="150">
        <f t="shared" si="18"/>
        <v>0</v>
      </c>
      <c r="BI161" s="14" t="s">
        <v>142</v>
      </c>
      <c r="BJ161" s="150">
        <f t="shared" si="19"/>
        <v>0</v>
      </c>
      <c r="BK161" s="14" t="s">
        <v>141</v>
      </c>
      <c r="BL161" s="149" t="s">
        <v>215</v>
      </c>
    </row>
    <row r="162" spans="1:64" s="2" customFormat="1" ht="24" customHeight="1">
      <c r="A162" s="26"/>
      <c r="B162" s="138"/>
      <c r="C162" s="139" t="s">
        <v>216</v>
      </c>
      <c r="D162" s="139" t="s">
        <v>138</v>
      </c>
      <c r="E162" s="140" t="s">
        <v>217</v>
      </c>
      <c r="F162" s="141" t="s">
        <v>140</v>
      </c>
      <c r="G162" s="142">
        <v>64.38</v>
      </c>
      <c r="H162" s="143"/>
      <c r="I162" s="143">
        <f t="shared" si="10"/>
        <v>0</v>
      </c>
      <c r="J162" s="144"/>
      <c r="K162" s="27"/>
      <c r="L162" s="145" t="s">
        <v>1</v>
      </c>
      <c r="M162" s="146" t="s">
        <v>37</v>
      </c>
      <c r="N162" s="147">
        <v>0.79500000000000004</v>
      </c>
      <c r="O162" s="147">
        <f t="shared" si="11"/>
        <v>51.182099999999998</v>
      </c>
      <c r="P162" s="147">
        <v>1.5779999999999999E-2</v>
      </c>
      <c r="Q162" s="147">
        <f t="shared" si="12"/>
        <v>1.0159163999999998</v>
      </c>
      <c r="R162" s="147">
        <v>0</v>
      </c>
      <c r="S162" s="148">
        <f t="shared" si="13"/>
        <v>0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49" t="s">
        <v>141</v>
      </c>
      <c r="AS162" s="149" t="s">
        <v>138</v>
      </c>
      <c r="AT162" s="149" t="s">
        <v>142</v>
      </c>
      <c r="AX162" s="14" t="s">
        <v>136</v>
      </c>
      <c r="BD162" s="150">
        <f t="shared" si="14"/>
        <v>0</v>
      </c>
      <c r="BE162" s="150">
        <f t="shared" si="15"/>
        <v>0</v>
      </c>
      <c r="BF162" s="150">
        <f t="shared" si="16"/>
        <v>0</v>
      </c>
      <c r="BG162" s="150">
        <f t="shared" si="17"/>
        <v>0</v>
      </c>
      <c r="BH162" s="150">
        <f t="shared" si="18"/>
        <v>0</v>
      </c>
      <c r="BI162" s="14" t="s">
        <v>142</v>
      </c>
      <c r="BJ162" s="150">
        <f t="shared" si="19"/>
        <v>0</v>
      </c>
      <c r="BK162" s="14" t="s">
        <v>141</v>
      </c>
      <c r="BL162" s="149" t="s">
        <v>218</v>
      </c>
    </row>
    <row r="163" spans="1:64" s="2" customFormat="1" ht="24" customHeight="1">
      <c r="A163" s="26"/>
      <c r="B163" s="138"/>
      <c r="C163" s="139" t="s">
        <v>219</v>
      </c>
      <c r="D163" s="139" t="s">
        <v>138</v>
      </c>
      <c r="E163" s="140" t="s">
        <v>220</v>
      </c>
      <c r="F163" s="141" t="s">
        <v>187</v>
      </c>
      <c r="G163" s="142">
        <v>28.27</v>
      </c>
      <c r="H163" s="143"/>
      <c r="I163" s="143">
        <f t="shared" si="10"/>
        <v>0</v>
      </c>
      <c r="J163" s="144"/>
      <c r="K163" s="27"/>
      <c r="L163" s="145" t="s">
        <v>1</v>
      </c>
      <c r="M163" s="146" t="s">
        <v>37</v>
      </c>
      <c r="N163" s="147">
        <v>0</v>
      </c>
      <c r="O163" s="147">
        <f t="shared" si="11"/>
        <v>0</v>
      </c>
      <c r="P163" s="147">
        <v>0</v>
      </c>
      <c r="Q163" s="147">
        <f t="shared" si="12"/>
        <v>0</v>
      </c>
      <c r="R163" s="147">
        <v>0</v>
      </c>
      <c r="S163" s="148">
        <f t="shared" si="13"/>
        <v>0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49" t="s">
        <v>141</v>
      </c>
      <c r="AS163" s="149" t="s">
        <v>138</v>
      </c>
      <c r="AT163" s="149" t="s">
        <v>142</v>
      </c>
      <c r="AX163" s="14" t="s">
        <v>136</v>
      </c>
      <c r="BD163" s="150">
        <f t="shared" si="14"/>
        <v>0</v>
      </c>
      <c r="BE163" s="150">
        <f t="shared" si="15"/>
        <v>0</v>
      </c>
      <c r="BF163" s="150">
        <f t="shared" si="16"/>
        <v>0</v>
      </c>
      <c r="BG163" s="150">
        <f t="shared" si="17"/>
        <v>0</v>
      </c>
      <c r="BH163" s="150">
        <f t="shared" si="18"/>
        <v>0</v>
      </c>
      <c r="BI163" s="14" t="s">
        <v>142</v>
      </c>
      <c r="BJ163" s="150">
        <f t="shared" si="19"/>
        <v>0</v>
      </c>
      <c r="BK163" s="14" t="s">
        <v>141</v>
      </c>
      <c r="BL163" s="149" t="s">
        <v>221</v>
      </c>
    </row>
    <row r="164" spans="1:64" s="12" customFormat="1" ht="22.9" customHeight="1">
      <c r="B164" s="126"/>
      <c r="D164" s="127" t="s">
        <v>70</v>
      </c>
      <c r="E164" s="136" t="s">
        <v>222</v>
      </c>
      <c r="I164" s="137">
        <f>BJ164</f>
        <v>0</v>
      </c>
      <c r="K164" s="126"/>
      <c r="L164" s="130"/>
      <c r="M164" s="131"/>
      <c r="N164" s="131"/>
      <c r="O164" s="132">
        <f>SUM(O165:O193)</f>
        <v>279.95145760000003</v>
      </c>
      <c r="P164" s="131"/>
      <c r="Q164" s="132">
        <f>SUM(Q165:Q193)</f>
        <v>7.8522869999999995E-2</v>
      </c>
      <c r="R164" s="131"/>
      <c r="S164" s="133">
        <f>SUM(S165:S193)</f>
        <v>19.749525999999999</v>
      </c>
      <c r="AQ164" s="127" t="s">
        <v>79</v>
      </c>
      <c r="AS164" s="134" t="s">
        <v>70</v>
      </c>
      <c r="AT164" s="134" t="s">
        <v>79</v>
      </c>
      <c r="AX164" s="127" t="s">
        <v>136</v>
      </c>
      <c r="BJ164" s="135">
        <f>SUM(BJ165:BJ193)</f>
        <v>0</v>
      </c>
    </row>
    <row r="165" spans="1:64" s="2" customFormat="1" ht="24" customHeight="1">
      <c r="A165" s="26"/>
      <c r="B165" s="138"/>
      <c r="C165" s="139" t="s">
        <v>223</v>
      </c>
      <c r="D165" s="139" t="s">
        <v>138</v>
      </c>
      <c r="E165" s="140" t="s">
        <v>224</v>
      </c>
      <c r="F165" s="141" t="s">
        <v>187</v>
      </c>
      <c r="G165" s="142">
        <v>12</v>
      </c>
      <c r="H165" s="143"/>
      <c r="I165" s="143">
        <f t="shared" ref="I165:I193" si="20">ROUND(H165*G165,2)</f>
        <v>0</v>
      </c>
      <c r="J165" s="144"/>
      <c r="K165" s="27"/>
      <c r="L165" s="145" t="s">
        <v>1</v>
      </c>
      <c r="M165" s="146" t="s">
        <v>37</v>
      </c>
      <c r="N165" s="147">
        <v>0.185</v>
      </c>
      <c r="O165" s="147">
        <f t="shared" ref="O165:O193" si="21">N165*G165</f>
        <v>2.2199999999999998</v>
      </c>
      <c r="P165" s="147">
        <v>0</v>
      </c>
      <c r="Q165" s="147">
        <f t="shared" ref="Q165:Q193" si="22">P165*G165</f>
        <v>0</v>
      </c>
      <c r="R165" s="147">
        <v>0</v>
      </c>
      <c r="S165" s="148">
        <f t="shared" ref="S165:S193" si="23">R165*G165</f>
        <v>0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49" t="s">
        <v>141</v>
      </c>
      <c r="AS165" s="149" t="s">
        <v>138</v>
      </c>
      <c r="AT165" s="149" t="s">
        <v>142</v>
      </c>
      <c r="AX165" s="14" t="s">
        <v>136</v>
      </c>
      <c r="BD165" s="150">
        <f t="shared" ref="BD165:BD193" si="24">IF(M165="základná",I165,0)</f>
        <v>0</v>
      </c>
      <c r="BE165" s="150">
        <f t="shared" ref="BE165:BE193" si="25">IF(M165="znížená",I165,0)</f>
        <v>0</v>
      </c>
      <c r="BF165" s="150">
        <f t="shared" ref="BF165:BF193" si="26">IF(M165="zákl. prenesená",I165,0)</f>
        <v>0</v>
      </c>
      <c r="BG165" s="150">
        <f t="shared" ref="BG165:BG193" si="27">IF(M165="zníž. prenesená",I165,0)</f>
        <v>0</v>
      </c>
      <c r="BH165" s="150">
        <f t="shared" ref="BH165:BH193" si="28">IF(M165="nulová",I165,0)</f>
        <v>0</v>
      </c>
      <c r="BI165" s="14" t="s">
        <v>142</v>
      </c>
      <c r="BJ165" s="150">
        <f t="shared" ref="BJ165:BJ193" si="29">ROUND(H165*G165,2)</f>
        <v>0</v>
      </c>
      <c r="BK165" s="14" t="s">
        <v>141</v>
      </c>
      <c r="BL165" s="149" t="s">
        <v>225</v>
      </c>
    </row>
    <row r="166" spans="1:64" s="2" customFormat="1" ht="24" customHeight="1">
      <c r="A166" s="26"/>
      <c r="B166" s="138"/>
      <c r="C166" s="139" t="s">
        <v>226</v>
      </c>
      <c r="D166" s="139" t="s">
        <v>138</v>
      </c>
      <c r="E166" s="140" t="s">
        <v>227</v>
      </c>
      <c r="F166" s="141" t="s">
        <v>140</v>
      </c>
      <c r="G166" s="142">
        <v>385.45</v>
      </c>
      <c r="H166" s="143"/>
      <c r="I166" s="143">
        <f t="shared" si="20"/>
        <v>0</v>
      </c>
      <c r="J166" s="144"/>
      <c r="K166" s="27"/>
      <c r="L166" s="145" t="s">
        <v>1</v>
      </c>
      <c r="M166" s="146" t="s">
        <v>37</v>
      </c>
      <c r="N166" s="147">
        <v>0</v>
      </c>
      <c r="O166" s="147">
        <f t="shared" si="21"/>
        <v>0</v>
      </c>
      <c r="P166" s="147">
        <v>0</v>
      </c>
      <c r="Q166" s="147">
        <f t="shared" si="22"/>
        <v>0</v>
      </c>
      <c r="R166" s="147">
        <v>0</v>
      </c>
      <c r="S166" s="148">
        <f t="shared" si="23"/>
        <v>0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Q166" s="149" t="s">
        <v>141</v>
      </c>
      <c r="AS166" s="149" t="s">
        <v>138</v>
      </c>
      <c r="AT166" s="149" t="s">
        <v>142</v>
      </c>
      <c r="AX166" s="14" t="s">
        <v>136</v>
      </c>
      <c r="BD166" s="150">
        <f t="shared" si="24"/>
        <v>0</v>
      </c>
      <c r="BE166" s="150">
        <f t="shared" si="25"/>
        <v>0</v>
      </c>
      <c r="BF166" s="150">
        <f t="shared" si="26"/>
        <v>0</v>
      </c>
      <c r="BG166" s="150">
        <f t="shared" si="27"/>
        <v>0</v>
      </c>
      <c r="BH166" s="150">
        <f t="shared" si="28"/>
        <v>0</v>
      </c>
      <c r="BI166" s="14" t="s">
        <v>142</v>
      </c>
      <c r="BJ166" s="150">
        <f t="shared" si="29"/>
        <v>0</v>
      </c>
      <c r="BK166" s="14" t="s">
        <v>141</v>
      </c>
      <c r="BL166" s="149" t="s">
        <v>228</v>
      </c>
    </row>
    <row r="167" spans="1:64" s="2" customFormat="1" ht="36" customHeight="1">
      <c r="A167" s="26"/>
      <c r="B167" s="138"/>
      <c r="C167" s="139" t="s">
        <v>229</v>
      </c>
      <c r="D167" s="139" t="s">
        <v>138</v>
      </c>
      <c r="E167" s="140" t="s">
        <v>230</v>
      </c>
      <c r="F167" s="141" t="s">
        <v>140</v>
      </c>
      <c r="G167" s="142">
        <v>385.45</v>
      </c>
      <c r="H167" s="143"/>
      <c r="I167" s="143">
        <f t="shared" si="20"/>
        <v>0</v>
      </c>
      <c r="J167" s="144"/>
      <c r="K167" s="27"/>
      <c r="L167" s="145" t="s">
        <v>1</v>
      </c>
      <c r="M167" s="146" t="s">
        <v>37</v>
      </c>
      <c r="N167" s="147">
        <v>0</v>
      </c>
      <c r="O167" s="147">
        <f t="shared" si="21"/>
        <v>0</v>
      </c>
      <c r="P167" s="147">
        <v>0</v>
      </c>
      <c r="Q167" s="147">
        <f t="shared" si="22"/>
        <v>0</v>
      </c>
      <c r="R167" s="147">
        <v>0</v>
      </c>
      <c r="S167" s="148">
        <f t="shared" si="23"/>
        <v>0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49" t="s">
        <v>141</v>
      </c>
      <c r="AS167" s="149" t="s">
        <v>138</v>
      </c>
      <c r="AT167" s="149" t="s">
        <v>142</v>
      </c>
      <c r="AX167" s="14" t="s">
        <v>136</v>
      </c>
      <c r="BD167" s="150">
        <f t="shared" si="24"/>
        <v>0</v>
      </c>
      <c r="BE167" s="150">
        <f t="shared" si="25"/>
        <v>0</v>
      </c>
      <c r="BF167" s="150">
        <f t="shared" si="26"/>
        <v>0</v>
      </c>
      <c r="BG167" s="150">
        <f t="shared" si="27"/>
        <v>0</v>
      </c>
      <c r="BH167" s="150">
        <f t="shared" si="28"/>
        <v>0</v>
      </c>
      <c r="BI167" s="14" t="s">
        <v>142</v>
      </c>
      <c r="BJ167" s="150">
        <f t="shared" si="29"/>
        <v>0</v>
      </c>
      <c r="BK167" s="14" t="s">
        <v>141</v>
      </c>
      <c r="BL167" s="149" t="s">
        <v>231</v>
      </c>
    </row>
    <row r="168" spans="1:64" s="2" customFormat="1" ht="24" customHeight="1">
      <c r="A168" s="26"/>
      <c r="B168" s="138"/>
      <c r="C168" s="139" t="s">
        <v>232</v>
      </c>
      <c r="D168" s="139" t="s">
        <v>138</v>
      </c>
      <c r="E168" s="140" t="s">
        <v>233</v>
      </c>
      <c r="F168" s="141" t="s">
        <v>140</v>
      </c>
      <c r="G168" s="142">
        <v>385.45</v>
      </c>
      <c r="H168" s="143"/>
      <c r="I168" s="143">
        <f t="shared" si="20"/>
        <v>0</v>
      </c>
      <c r="J168" s="144"/>
      <c r="K168" s="27"/>
      <c r="L168" s="145" t="s">
        <v>1</v>
      </c>
      <c r="M168" s="146" t="s">
        <v>37</v>
      </c>
      <c r="N168" s="147">
        <v>0</v>
      </c>
      <c r="O168" s="147">
        <f t="shared" si="21"/>
        <v>0</v>
      </c>
      <c r="P168" s="147">
        <v>0</v>
      </c>
      <c r="Q168" s="147">
        <f t="shared" si="22"/>
        <v>0</v>
      </c>
      <c r="R168" s="147">
        <v>0</v>
      </c>
      <c r="S168" s="148">
        <f t="shared" si="23"/>
        <v>0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Q168" s="149" t="s">
        <v>141</v>
      </c>
      <c r="AS168" s="149" t="s">
        <v>138</v>
      </c>
      <c r="AT168" s="149" t="s">
        <v>142</v>
      </c>
      <c r="AX168" s="14" t="s">
        <v>136</v>
      </c>
      <c r="BD168" s="150">
        <f t="shared" si="24"/>
        <v>0</v>
      </c>
      <c r="BE168" s="150">
        <f t="shared" si="25"/>
        <v>0</v>
      </c>
      <c r="BF168" s="150">
        <f t="shared" si="26"/>
        <v>0</v>
      </c>
      <c r="BG168" s="150">
        <f t="shared" si="27"/>
        <v>0</v>
      </c>
      <c r="BH168" s="150">
        <f t="shared" si="28"/>
        <v>0</v>
      </c>
      <c r="BI168" s="14" t="s">
        <v>142</v>
      </c>
      <c r="BJ168" s="150">
        <f t="shared" si="29"/>
        <v>0</v>
      </c>
      <c r="BK168" s="14" t="s">
        <v>141</v>
      </c>
      <c r="BL168" s="149" t="s">
        <v>234</v>
      </c>
    </row>
    <row r="169" spans="1:64" s="2" customFormat="1" ht="16.5" customHeight="1">
      <c r="A169" s="26"/>
      <c r="B169" s="138"/>
      <c r="C169" s="139" t="s">
        <v>235</v>
      </c>
      <c r="D169" s="139" t="s">
        <v>138</v>
      </c>
      <c r="E169" s="140" t="s">
        <v>236</v>
      </c>
      <c r="F169" s="141" t="s">
        <v>140</v>
      </c>
      <c r="G169" s="142">
        <v>233.6</v>
      </c>
      <c r="H169" s="143"/>
      <c r="I169" s="143">
        <f t="shared" si="20"/>
        <v>0</v>
      </c>
      <c r="J169" s="144"/>
      <c r="K169" s="27"/>
      <c r="L169" s="145" t="s">
        <v>1</v>
      </c>
      <c r="M169" s="146" t="s">
        <v>37</v>
      </c>
      <c r="N169" s="147">
        <v>0</v>
      </c>
      <c r="O169" s="147">
        <f t="shared" si="21"/>
        <v>0</v>
      </c>
      <c r="P169" s="147">
        <v>0</v>
      </c>
      <c r="Q169" s="147">
        <f t="shared" si="22"/>
        <v>0</v>
      </c>
      <c r="R169" s="147">
        <v>0</v>
      </c>
      <c r="S169" s="148">
        <f t="shared" si="23"/>
        <v>0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Q169" s="149" t="s">
        <v>141</v>
      </c>
      <c r="AS169" s="149" t="s">
        <v>138</v>
      </c>
      <c r="AT169" s="149" t="s">
        <v>142</v>
      </c>
      <c r="AX169" s="14" t="s">
        <v>136</v>
      </c>
      <c r="BD169" s="150">
        <f t="shared" si="24"/>
        <v>0</v>
      </c>
      <c r="BE169" s="150">
        <f t="shared" si="25"/>
        <v>0</v>
      </c>
      <c r="BF169" s="150">
        <f t="shared" si="26"/>
        <v>0</v>
      </c>
      <c r="BG169" s="150">
        <f t="shared" si="27"/>
        <v>0</v>
      </c>
      <c r="BH169" s="150">
        <f t="shared" si="28"/>
        <v>0</v>
      </c>
      <c r="BI169" s="14" t="s">
        <v>142</v>
      </c>
      <c r="BJ169" s="150">
        <f t="shared" si="29"/>
        <v>0</v>
      </c>
      <c r="BK169" s="14" t="s">
        <v>141</v>
      </c>
      <c r="BL169" s="149" t="s">
        <v>237</v>
      </c>
    </row>
    <row r="170" spans="1:64" s="2" customFormat="1" ht="16.5" customHeight="1">
      <c r="A170" s="26"/>
      <c r="B170" s="138"/>
      <c r="C170" s="139" t="s">
        <v>238</v>
      </c>
      <c r="D170" s="139" t="s">
        <v>138</v>
      </c>
      <c r="E170" s="140" t="s">
        <v>239</v>
      </c>
      <c r="F170" s="141" t="s">
        <v>187</v>
      </c>
      <c r="G170" s="142">
        <v>117.5</v>
      </c>
      <c r="H170" s="143"/>
      <c r="I170" s="143">
        <f t="shared" si="20"/>
        <v>0</v>
      </c>
      <c r="J170" s="144"/>
      <c r="K170" s="27"/>
      <c r="L170" s="145" t="s">
        <v>1</v>
      </c>
      <c r="M170" s="146" t="s">
        <v>37</v>
      </c>
      <c r="N170" s="147">
        <v>0.188</v>
      </c>
      <c r="O170" s="147">
        <f t="shared" si="21"/>
        <v>22.09</v>
      </c>
      <c r="P170" s="147">
        <v>4.0000000000000002E-4</v>
      </c>
      <c r="Q170" s="147">
        <f t="shared" si="22"/>
        <v>4.7E-2</v>
      </c>
      <c r="R170" s="147">
        <v>0</v>
      </c>
      <c r="S170" s="148">
        <f t="shared" si="23"/>
        <v>0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Q170" s="149" t="s">
        <v>141</v>
      </c>
      <c r="AS170" s="149" t="s">
        <v>138</v>
      </c>
      <c r="AT170" s="149" t="s">
        <v>142</v>
      </c>
      <c r="AX170" s="14" t="s">
        <v>136</v>
      </c>
      <c r="BD170" s="150">
        <f t="shared" si="24"/>
        <v>0</v>
      </c>
      <c r="BE170" s="150">
        <f t="shared" si="25"/>
        <v>0</v>
      </c>
      <c r="BF170" s="150">
        <f t="shared" si="26"/>
        <v>0</v>
      </c>
      <c r="BG170" s="150">
        <f t="shared" si="27"/>
        <v>0</v>
      </c>
      <c r="BH170" s="150">
        <f t="shared" si="28"/>
        <v>0</v>
      </c>
      <c r="BI170" s="14" t="s">
        <v>142</v>
      </c>
      <c r="BJ170" s="150">
        <f t="shared" si="29"/>
        <v>0</v>
      </c>
      <c r="BK170" s="14" t="s">
        <v>141</v>
      </c>
      <c r="BL170" s="149" t="s">
        <v>240</v>
      </c>
    </row>
    <row r="171" spans="1:64" s="2" customFormat="1" ht="16.5" customHeight="1">
      <c r="A171" s="26"/>
      <c r="B171" s="138"/>
      <c r="C171" s="139" t="s">
        <v>241</v>
      </c>
      <c r="D171" s="139" t="s">
        <v>138</v>
      </c>
      <c r="E171" s="140" t="s">
        <v>242</v>
      </c>
      <c r="F171" s="141" t="s">
        <v>187</v>
      </c>
      <c r="G171" s="142">
        <v>55</v>
      </c>
      <c r="H171" s="143"/>
      <c r="I171" s="143">
        <f t="shared" si="20"/>
        <v>0</v>
      </c>
      <c r="J171" s="144"/>
      <c r="K171" s="27"/>
      <c r="L171" s="145" t="s">
        <v>1</v>
      </c>
      <c r="M171" s="146" t="s">
        <v>37</v>
      </c>
      <c r="N171" s="147">
        <v>9.4E-2</v>
      </c>
      <c r="O171" s="147">
        <f t="shared" si="21"/>
        <v>5.17</v>
      </c>
      <c r="P171" s="147">
        <v>3.0000000000000001E-5</v>
      </c>
      <c r="Q171" s="147">
        <f t="shared" si="22"/>
        <v>1.65E-3</v>
      </c>
      <c r="R171" s="147">
        <v>0</v>
      </c>
      <c r="S171" s="148">
        <f t="shared" si="23"/>
        <v>0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Q171" s="149" t="s">
        <v>141</v>
      </c>
      <c r="AS171" s="149" t="s">
        <v>138</v>
      </c>
      <c r="AT171" s="149" t="s">
        <v>142</v>
      </c>
      <c r="AX171" s="14" t="s">
        <v>136</v>
      </c>
      <c r="BD171" s="150">
        <f t="shared" si="24"/>
        <v>0</v>
      </c>
      <c r="BE171" s="150">
        <f t="shared" si="25"/>
        <v>0</v>
      </c>
      <c r="BF171" s="150">
        <f t="shared" si="26"/>
        <v>0</v>
      </c>
      <c r="BG171" s="150">
        <f t="shared" si="27"/>
        <v>0</v>
      </c>
      <c r="BH171" s="150">
        <f t="shared" si="28"/>
        <v>0</v>
      </c>
      <c r="BI171" s="14" t="s">
        <v>142</v>
      </c>
      <c r="BJ171" s="150">
        <f t="shared" si="29"/>
        <v>0</v>
      </c>
      <c r="BK171" s="14" t="s">
        <v>141</v>
      </c>
      <c r="BL171" s="149" t="s">
        <v>243</v>
      </c>
    </row>
    <row r="172" spans="1:64" s="2" customFormat="1" ht="16.5" customHeight="1">
      <c r="A172" s="26"/>
      <c r="B172" s="138"/>
      <c r="C172" s="139" t="s">
        <v>244</v>
      </c>
      <c r="D172" s="139" t="s">
        <v>138</v>
      </c>
      <c r="E172" s="140" t="s">
        <v>245</v>
      </c>
      <c r="F172" s="141" t="s">
        <v>187</v>
      </c>
      <c r="G172" s="142">
        <v>37.020000000000003</v>
      </c>
      <c r="H172" s="143"/>
      <c r="I172" s="143">
        <f t="shared" si="20"/>
        <v>0</v>
      </c>
      <c r="J172" s="144"/>
      <c r="K172" s="27"/>
      <c r="L172" s="145" t="s">
        <v>1</v>
      </c>
      <c r="M172" s="146" t="s">
        <v>37</v>
      </c>
      <c r="N172" s="147">
        <v>9.4E-2</v>
      </c>
      <c r="O172" s="147">
        <f t="shared" si="21"/>
        <v>3.4798800000000001</v>
      </c>
      <c r="P172" s="147">
        <v>1E-4</v>
      </c>
      <c r="Q172" s="147">
        <f t="shared" si="22"/>
        <v>3.7020000000000004E-3</v>
      </c>
      <c r="R172" s="147">
        <v>0</v>
      </c>
      <c r="S172" s="148">
        <f t="shared" si="23"/>
        <v>0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Q172" s="149" t="s">
        <v>141</v>
      </c>
      <c r="AS172" s="149" t="s">
        <v>138</v>
      </c>
      <c r="AT172" s="149" t="s">
        <v>142</v>
      </c>
      <c r="AX172" s="14" t="s">
        <v>136</v>
      </c>
      <c r="BD172" s="150">
        <f t="shared" si="24"/>
        <v>0</v>
      </c>
      <c r="BE172" s="150">
        <f t="shared" si="25"/>
        <v>0</v>
      </c>
      <c r="BF172" s="150">
        <f t="shared" si="26"/>
        <v>0</v>
      </c>
      <c r="BG172" s="150">
        <f t="shared" si="27"/>
        <v>0</v>
      </c>
      <c r="BH172" s="150">
        <f t="shared" si="28"/>
        <v>0</v>
      </c>
      <c r="BI172" s="14" t="s">
        <v>142</v>
      </c>
      <c r="BJ172" s="150">
        <f t="shared" si="29"/>
        <v>0</v>
      </c>
      <c r="BK172" s="14" t="s">
        <v>141</v>
      </c>
      <c r="BL172" s="149" t="s">
        <v>246</v>
      </c>
    </row>
    <row r="173" spans="1:64" s="2" customFormat="1" ht="16.5" customHeight="1">
      <c r="A173" s="26"/>
      <c r="B173" s="138"/>
      <c r="C173" s="139" t="s">
        <v>247</v>
      </c>
      <c r="D173" s="139" t="s">
        <v>138</v>
      </c>
      <c r="E173" s="140" t="s">
        <v>248</v>
      </c>
      <c r="F173" s="141" t="s">
        <v>187</v>
      </c>
      <c r="G173" s="142">
        <v>117.5</v>
      </c>
      <c r="H173" s="143"/>
      <c r="I173" s="143">
        <f t="shared" si="20"/>
        <v>0</v>
      </c>
      <c r="J173" s="144"/>
      <c r="K173" s="27"/>
      <c r="L173" s="145" t="s">
        <v>1</v>
      </c>
      <c r="M173" s="146" t="s">
        <v>37</v>
      </c>
      <c r="N173" s="147">
        <v>4.7E-2</v>
      </c>
      <c r="O173" s="147">
        <f t="shared" si="21"/>
        <v>5.5225</v>
      </c>
      <c r="P173" s="147">
        <v>2.0000000000000002E-5</v>
      </c>
      <c r="Q173" s="147">
        <f t="shared" si="22"/>
        <v>2.3500000000000001E-3</v>
      </c>
      <c r="R173" s="147">
        <v>0</v>
      </c>
      <c r="S173" s="148">
        <f t="shared" si="23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Q173" s="149" t="s">
        <v>141</v>
      </c>
      <c r="AS173" s="149" t="s">
        <v>138</v>
      </c>
      <c r="AT173" s="149" t="s">
        <v>142</v>
      </c>
      <c r="AX173" s="14" t="s">
        <v>136</v>
      </c>
      <c r="BD173" s="150">
        <f t="shared" si="24"/>
        <v>0</v>
      </c>
      <c r="BE173" s="150">
        <f t="shared" si="25"/>
        <v>0</v>
      </c>
      <c r="BF173" s="150">
        <f t="shared" si="26"/>
        <v>0</v>
      </c>
      <c r="BG173" s="150">
        <f t="shared" si="27"/>
        <v>0</v>
      </c>
      <c r="BH173" s="150">
        <f t="shared" si="28"/>
        <v>0</v>
      </c>
      <c r="BI173" s="14" t="s">
        <v>142</v>
      </c>
      <c r="BJ173" s="150">
        <f t="shared" si="29"/>
        <v>0</v>
      </c>
      <c r="BK173" s="14" t="s">
        <v>141</v>
      </c>
      <c r="BL173" s="149" t="s">
        <v>249</v>
      </c>
    </row>
    <row r="174" spans="1:64" s="2" customFormat="1" ht="16.5" customHeight="1">
      <c r="A174" s="26"/>
      <c r="B174" s="138"/>
      <c r="C174" s="139" t="s">
        <v>250</v>
      </c>
      <c r="D174" s="139" t="s">
        <v>138</v>
      </c>
      <c r="E174" s="140" t="s">
        <v>251</v>
      </c>
      <c r="F174" s="141" t="s">
        <v>252</v>
      </c>
      <c r="G174" s="142">
        <v>47</v>
      </c>
      <c r="H174" s="143"/>
      <c r="I174" s="143">
        <f t="shared" si="20"/>
        <v>0</v>
      </c>
      <c r="J174" s="144"/>
      <c r="K174" s="27"/>
      <c r="L174" s="145" t="s">
        <v>1</v>
      </c>
      <c r="M174" s="146" t="s">
        <v>37</v>
      </c>
      <c r="N174" s="147">
        <v>4.7E-2</v>
      </c>
      <c r="O174" s="147">
        <f t="shared" si="21"/>
        <v>2.2090000000000001</v>
      </c>
      <c r="P174" s="147">
        <v>3.0000000000000001E-5</v>
      </c>
      <c r="Q174" s="147">
        <f t="shared" si="22"/>
        <v>1.41E-3</v>
      </c>
      <c r="R174" s="147">
        <v>0</v>
      </c>
      <c r="S174" s="148">
        <f t="shared" si="23"/>
        <v>0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Q174" s="149" t="s">
        <v>141</v>
      </c>
      <c r="AS174" s="149" t="s">
        <v>138</v>
      </c>
      <c r="AT174" s="149" t="s">
        <v>142</v>
      </c>
      <c r="AX174" s="14" t="s">
        <v>136</v>
      </c>
      <c r="BD174" s="150">
        <f t="shared" si="24"/>
        <v>0</v>
      </c>
      <c r="BE174" s="150">
        <f t="shared" si="25"/>
        <v>0</v>
      </c>
      <c r="BF174" s="150">
        <f t="shared" si="26"/>
        <v>0</v>
      </c>
      <c r="BG174" s="150">
        <f t="shared" si="27"/>
        <v>0</v>
      </c>
      <c r="BH174" s="150">
        <f t="shared" si="28"/>
        <v>0</v>
      </c>
      <c r="BI174" s="14" t="s">
        <v>142</v>
      </c>
      <c r="BJ174" s="150">
        <f t="shared" si="29"/>
        <v>0</v>
      </c>
      <c r="BK174" s="14" t="s">
        <v>141</v>
      </c>
      <c r="BL174" s="149" t="s">
        <v>253</v>
      </c>
    </row>
    <row r="175" spans="1:64" s="2" customFormat="1" ht="16.5" customHeight="1">
      <c r="A175" s="26"/>
      <c r="B175" s="138"/>
      <c r="C175" s="139" t="s">
        <v>254</v>
      </c>
      <c r="D175" s="139" t="s">
        <v>138</v>
      </c>
      <c r="E175" s="140" t="s">
        <v>255</v>
      </c>
      <c r="F175" s="141" t="s">
        <v>187</v>
      </c>
      <c r="G175" s="142">
        <v>80.42</v>
      </c>
      <c r="H175" s="143"/>
      <c r="I175" s="143">
        <f t="shared" si="20"/>
        <v>0</v>
      </c>
      <c r="J175" s="144"/>
      <c r="K175" s="27"/>
      <c r="L175" s="145" t="s">
        <v>1</v>
      </c>
      <c r="M175" s="146" t="s">
        <v>37</v>
      </c>
      <c r="N175" s="147">
        <v>9.4030000000000002E-2</v>
      </c>
      <c r="O175" s="147">
        <f t="shared" si="21"/>
        <v>7.5618926000000002</v>
      </c>
      <c r="P175" s="147">
        <v>7.3499999999999998E-5</v>
      </c>
      <c r="Q175" s="147">
        <f t="shared" si="22"/>
        <v>5.9108700000000004E-3</v>
      </c>
      <c r="R175" s="147">
        <v>0</v>
      </c>
      <c r="S175" s="148">
        <f t="shared" si="23"/>
        <v>0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Q175" s="149" t="s">
        <v>141</v>
      </c>
      <c r="AS175" s="149" t="s">
        <v>138</v>
      </c>
      <c r="AT175" s="149" t="s">
        <v>142</v>
      </c>
      <c r="AX175" s="14" t="s">
        <v>136</v>
      </c>
      <c r="BD175" s="150">
        <f t="shared" si="24"/>
        <v>0</v>
      </c>
      <c r="BE175" s="150">
        <f t="shared" si="25"/>
        <v>0</v>
      </c>
      <c r="BF175" s="150">
        <f t="shared" si="26"/>
        <v>0</v>
      </c>
      <c r="BG175" s="150">
        <f t="shared" si="27"/>
        <v>0</v>
      </c>
      <c r="BH175" s="150">
        <f t="shared" si="28"/>
        <v>0</v>
      </c>
      <c r="BI175" s="14" t="s">
        <v>142</v>
      </c>
      <c r="BJ175" s="150">
        <f t="shared" si="29"/>
        <v>0</v>
      </c>
      <c r="BK175" s="14" t="s">
        <v>141</v>
      </c>
      <c r="BL175" s="149" t="s">
        <v>256</v>
      </c>
    </row>
    <row r="176" spans="1:64" s="2" customFormat="1" ht="48" customHeight="1">
      <c r="A176" s="26"/>
      <c r="B176" s="138"/>
      <c r="C176" s="139" t="s">
        <v>257</v>
      </c>
      <c r="D176" s="139" t="s">
        <v>138</v>
      </c>
      <c r="E176" s="140" t="s">
        <v>258</v>
      </c>
      <c r="F176" s="141" t="s">
        <v>252</v>
      </c>
      <c r="G176" s="142">
        <v>110</v>
      </c>
      <c r="H176" s="143"/>
      <c r="I176" s="143">
        <f t="shared" si="20"/>
        <v>0</v>
      </c>
      <c r="J176" s="144"/>
      <c r="K176" s="27"/>
      <c r="L176" s="145" t="s">
        <v>1</v>
      </c>
      <c r="M176" s="146" t="s">
        <v>37</v>
      </c>
      <c r="N176" s="147">
        <v>0.79</v>
      </c>
      <c r="O176" s="147">
        <f t="shared" si="21"/>
        <v>86.9</v>
      </c>
      <c r="P176" s="147">
        <v>1.4999999999999999E-4</v>
      </c>
      <c r="Q176" s="147">
        <f t="shared" si="22"/>
        <v>1.6499999999999997E-2</v>
      </c>
      <c r="R176" s="147">
        <v>0</v>
      </c>
      <c r="S176" s="148">
        <f t="shared" si="23"/>
        <v>0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Q176" s="149" t="s">
        <v>141</v>
      </c>
      <c r="AS176" s="149" t="s">
        <v>138</v>
      </c>
      <c r="AT176" s="149" t="s">
        <v>142</v>
      </c>
      <c r="AX176" s="14" t="s">
        <v>136</v>
      </c>
      <c r="BD176" s="150">
        <f t="shared" si="24"/>
        <v>0</v>
      </c>
      <c r="BE176" s="150">
        <f t="shared" si="25"/>
        <v>0</v>
      </c>
      <c r="BF176" s="150">
        <f t="shared" si="26"/>
        <v>0</v>
      </c>
      <c r="BG176" s="150">
        <f t="shared" si="27"/>
        <v>0</v>
      </c>
      <c r="BH176" s="150">
        <f t="shared" si="28"/>
        <v>0</v>
      </c>
      <c r="BI176" s="14" t="s">
        <v>142</v>
      </c>
      <c r="BJ176" s="150">
        <f t="shared" si="29"/>
        <v>0</v>
      </c>
      <c r="BK176" s="14" t="s">
        <v>141</v>
      </c>
      <c r="BL176" s="149" t="s">
        <v>259</v>
      </c>
    </row>
    <row r="177" spans="1:64" s="2" customFormat="1" ht="36" customHeight="1">
      <c r="A177" s="26"/>
      <c r="B177" s="138"/>
      <c r="C177" s="139" t="s">
        <v>260</v>
      </c>
      <c r="D177" s="139" t="s">
        <v>138</v>
      </c>
      <c r="E177" s="140" t="s">
        <v>261</v>
      </c>
      <c r="F177" s="141" t="s">
        <v>150</v>
      </c>
      <c r="G177" s="142">
        <v>3.2</v>
      </c>
      <c r="H177" s="143"/>
      <c r="I177" s="143">
        <f t="shared" si="20"/>
        <v>0</v>
      </c>
      <c r="J177" s="144"/>
      <c r="K177" s="27"/>
      <c r="L177" s="145" t="s">
        <v>1</v>
      </c>
      <c r="M177" s="146" t="s">
        <v>37</v>
      </c>
      <c r="N177" s="147">
        <v>1.4550000000000001</v>
      </c>
      <c r="O177" s="147">
        <f t="shared" si="21"/>
        <v>4.6560000000000006</v>
      </c>
      <c r="P177" s="147">
        <v>0</v>
      </c>
      <c r="Q177" s="147">
        <f t="shared" si="22"/>
        <v>0</v>
      </c>
      <c r="R177" s="147">
        <v>1.905</v>
      </c>
      <c r="S177" s="148">
        <f t="shared" si="23"/>
        <v>6.0960000000000001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Q177" s="149" t="s">
        <v>141</v>
      </c>
      <c r="AS177" s="149" t="s">
        <v>138</v>
      </c>
      <c r="AT177" s="149" t="s">
        <v>142</v>
      </c>
      <c r="AX177" s="14" t="s">
        <v>136</v>
      </c>
      <c r="BD177" s="150">
        <f t="shared" si="24"/>
        <v>0</v>
      </c>
      <c r="BE177" s="150">
        <f t="shared" si="25"/>
        <v>0</v>
      </c>
      <c r="BF177" s="150">
        <f t="shared" si="26"/>
        <v>0</v>
      </c>
      <c r="BG177" s="150">
        <f t="shared" si="27"/>
        <v>0</v>
      </c>
      <c r="BH177" s="150">
        <f t="shared" si="28"/>
        <v>0</v>
      </c>
      <c r="BI177" s="14" t="s">
        <v>142</v>
      </c>
      <c r="BJ177" s="150">
        <f t="shared" si="29"/>
        <v>0</v>
      </c>
      <c r="BK177" s="14" t="s">
        <v>141</v>
      </c>
      <c r="BL177" s="149" t="s">
        <v>262</v>
      </c>
    </row>
    <row r="178" spans="1:64" s="2" customFormat="1" ht="24" customHeight="1">
      <c r="A178" s="26"/>
      <c r="B178" s="138"/>
      <c r="C178" s="139" t="s">
        <v>263</v>
      </c>
      <c r="D178" s="139" t="s">
        <v>138</v>
      </c>
      <c r="E178" s="140" t="s">
        <v>264</v>
      </c>
      <c r="F178" s="141" t="s">
        <v>140</v>
      </c>
      <c r="G178" s="142">
        <v>45.311999999999998</v>
      </c>
      <c r="H178" s="143"/>
      <c r="I178" s="143">
        <f t="shared" si="20"/>
        <v>0</v>
      </c>
      <c r="J178" s="144"/>
      <c r="K178" s="27"/>
      <c r="L178" s="145" t="s">
        <v>1</v>
      </c>
      <c r="M178" s="146" t="s">
        <v>37</v>
      </c>
      <c r="N178" s="147">
        <v>0.51</v>
      </c>
      <c r="O178" s="147">
        <f t="shared" si="21"/>
        <v>23.109120000000001</v>
      </c>
      <c r="P178" s="147">
        <v>0</v>
      </c>
      <c r="Q178" s="147">
        <f t="shared" si="22"/>
        <v>0</v>
      </c>
      <c r="R178" s="147">
        <v>8.2000000000000003E-2</v>
      </c>
      <c r="S178" s="148">
        <f t="shared" si="23"/>
        <v>3.7155839999999998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Q178" s="149" t="s">
        <v>141</v>
      </c>
      <c r="AS178" s="149" t="s">
        <v>138</v>
      </c>
      <c r="AT178" s="149" t="s">
        <v>142</v>
      </c>
      <c r="AX178" s="14" t="s">
        <v>136</v>
      </c>
      <c r="BD178" s="150">
        <f t="shared" si="24"/>
        <v>0</v>
      </c>
      <c r="BE178" s="150">
        <f t="shared" si="25"/>
        <v>0</v>
      </c>
      <c r="BF178" s="150">
        <f t="shared" si="26"/>
        <v>0</v>
      </c>
      <c r="BG178" s="150">
        <f t="shared" si="27"/>
        <v>0</v>
      </c>
      <c r="BH178" s="150">
        <f t="shared" si="28"/>
        <v>0</v>
      </c>
      <c r="BI178" s="14" t="s">
        <v>142</v>
      </c>
      <c r="BJ178" s="150">
        <f t="shared" si="29"/>
        <v>0</v>
      </c>
      <c r="BK178" s="14" t="s">
        <v>141</v>
      </c>
      <c r="BL178" s="149" t="s">
        <v>265</v>
      </c>
    </row>
    <row r="179" spans="1:64" s="2" customFormat="1" ht="24" customHeight="1">
      <c r="A179" s="26"/>
      <c r="B179" s="138"/>
      <c r="C179" s="139" t="s">
        <v>266</v>
      </c>
      <c r="D179" s="139" t="s">
        <v>138</v>
      </c>
      <c r="E179" s="140" t="s">
        <v>267</v>
      </c>
      <c r="F179" s="141" t="s">
        <v>252</v>
      </c>
      <c r="G179" s="142">
        <v>51</v>
      </c>
      <c r="H179" s="143"/>
      <c r="I179" s="143">
        <f t="shared" si="20"/>
        <v>0</v>
      </c>
      <c r="J179" s="144"/>
      <c r="K179" s="27"/>
      <c r="L179" s="145" t="s">
        <v>1</v>
      </c>
      <c r="M179" s="146" t="s">
        <v>37</v>
      </c>
      <c r="N179" s="147">
        <v>6.0999999999999999E-2</v>
      </c>
      <c r="O179" s="147">
        <f t="shared" si="21"/>
        <v>3.1109999999999998</v>
      </c>
      <c r="P179" s="147">
        <v>0</v>
      </c>
      <c r="Q179" s="147">
        <f t="shared" si="22"/>
        <v>0</v>
      </c>
      <c r="R179" s="147">
        <v>1.6E-2</v>
      </c>
      <c r="S179" s="148">
        <f t="shared" si="23"/>
        <v>0.81600000000000006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Q179" s="149" t="s">
        <v>141</v>
      </c>
      <c r="AS179" s="149" t="s">
        <v>138</v>
      </c>
      <c r="AT179" s="149" t="s">
        <v>142</v>
      </c>
      <c r="AX179" s="14" t="s">
        <v>136</v>
      </c>
      <c r="BD179" s="150">
        <f t="shared" si="24"/>
        <v>0</v>
      </c>
      <c r="BE179" s="150">
        <f t="shared" si="25"/>
        <v>0</v>
      </c>
      <c r="BF179" s="150">
        <f t="shared" si="26"/>
        <v>0</v>
      </c>
      <c r="BG179" s="150">
        <f t="shared" si="27"/>
        <v>0</v>
      </c>
      <c r="BH179" s="150">
        <f t="shared" si="28"/>
        <v>0</v>
      </c>
      <c r="BI179" s="14" t="s">
        <v>142</v>
      </c>
      <c r="BJ179" s="150">
        <f t="shared" si="29"/>
        <v>0</v>
      </c>
      <c r="BK179" s="14" t="s">
        <v>141</v>
      </c>
      <c r="BL179" s="149" t="s">
        <v>268</v>
      </c>
    </row>
    <row r="180" spans="1:64" s="2" customFormat="1" ht="24" customHeight="1">
      <c r="A180" s="26"/>
      <c r="B180" s="138"/>
      <c r="C180" s="139" t="s">
        <v>269</v>
      </c>
      <c r="D180" s="139" t="s">
        <v>138</v>
      </c>
      <c r="E180" s="140" t="s">
        <v>270</v>
      </c>
      <c r="F180" s="141" t="s">
        <v>252</v>
      </c>
      <c r="G180" s="142">
        <v>1</v>
      </c>
      <c r="H180" s="143"/>
      <c r="I180" s="143">
        <f t="shared" si="20"/>
        <v>0</v>
      </c>
      <c r="J180" s="144"/>
      <c r="K180" s="27"/>
      <c r="L180" s="145" t="s">
        <v>1</v>
      </c>
      <c r="M180" s="146" t="s">
        <v>37</v>
      </c>
      <c r="N180" s="147">
        <v>4.9000000000000002E-2</v>
      </c>
      <c r="O180" s="147">
        <f t="shared" si="21"/>
        <v>4.9000000000000002E-2</v>
      </c>
      <c r="P180" s="147">
        <v>0</v>
      </c>
      <c r="Q180" s="147">
        <f t="shared" si="22"/>
        <v>0</v>
      </c>
      <c r="R180" s="147">
        <v>2.4E-2</v>
      </c>
      <c r="S180" s="148">
        <f t="shared" si="23"/>
        <v>2.4E-2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Q180" s="149" t="s">
        <v>141</v>
      </c>
      <c r="AS180" s="149" t="s">
        <v>138</v>
      </c>
      <c r="AT180" s="149" t="s">
        <v>142</v>
      </c>
      <c r="AX180" s="14" t="s">
        <v>136</v>
      </c>
      <c r="BD180" s="150">
        <f t="shared" si="24"/>
        <v>0</v>
      </c>
      <c r="BE180" s="150">
        <f t="shared" si="25"/>
        <v>0</v>
      </c>
      <c r="BF180" s="150">
        <f t="shared" si="26"/>
        <v>0</v>
      </c>
      <c r="BG180" s="150">
        <f t="shared" si="27"/>
        <v>0</v>
      </c>
      <c r="BH180" s="150">
        <f t="shared" si="28"/>
        <v>0</v>
      </c>
      <c r="BI180" s="14" t="s">
        <v>142</v>
      </c>
      <c r="BJ180" s="150">
        <f t="shared" si="29"/>
        <v>0</v>
      </c>
      <c r="BK180" s="14" t="s">
        <v>141</v>
      </c>
      <c r="BL180" s="149" t="s">
        <v>271</v>
      </c>
    </row>
    <row r="181" spans="1:64" s="2" customFormat="1" ht="24" customHeight="1">
      <c r="A181" s="26"/>
      <c r="B181" s="138"/>
      <c r="C181" s="139" t="s">
        <v>272</v>
      </c>
      <c r="D181" s="139" t="s">
        <v>138</v>
      </c>
      <c r="E181" s="140" t="s">
        <v>273</v>
      </c>
      <c r="F181" s="141" t="s">
        <v>140</v>
      </c>
      <c r="G181" s="142">
        <v>75.69</v>
      </c>
      <c r="H181" s="143"/>
      <c r="I181" s="143">
        <f t="shared" si="20"/>
        <v>0</v>
      </c>
      <c r="J181" s="144"/>
      <c r="K181" s="27"/>
      <c r="L181" s="145" t="s">
        <v>1</v>
      </c>
      <c r="M181" s="146" t="s">
        <v>37</v>
      </c>
      <c r="N181" s="147">
        <v>0.37</v>
      </c>
      <c r="O181" s="147">
        <f t="shared" si="21"/>
        <v>28.005299999999998</v>
      </c>
      <c r="P181" s="147">
        <v>0</v>
      </c>
      <c r="Q181" s="147">
        <f t="shared" si="22"/>
        <v>0</v>
      </c>
      <c r="R181" s="147">
        <v>4.7E-2</v>
      </c>
      <c r="S181" s="148">
        <f t="shared" si="23"/>
        <v>3.5574300000000001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Q181" s="149" t="s">
        <v>141</v>
      </c>
      <c r="AS181" s="149" t="s">
        <v>138</v>
      </c>
      <c r="AT181" s="149" t="s">
        <v>142</v>
      </c>
      <c r="AX181" s="14" t="s">
        <v>136</v>
      </c>
      <c r="BD181" s="150">
        <f t="shared" si="24"/>
        <v>0</v>
      </c>
      <c r="BE181" s="150">
        <f t="shared" si="25"/>
        <v>0</v>
      </c>
      <c r="BF181" s="150">
        <f t="shared" si="26"/>
        <v>0</v>
      </c>
      <c r="BG181" s="150">
        <f t="shared" si="27"/>
        <v>0</v>
      </c>
      <c r="BH181" s="150">
        <f t="shared" si="28"/>
        <v>0</v>
      </c>
      <c r="BI181" s="14" t="s">
        <v>142</v>
      </c>
      <c r="BJ181" s="150">
        <f t="shared" si="29"/>
        <v>0</v>
      </c>
      <c r="BK181" s="14" t="s">
        <v>141</v>
      </c>
      <c r="BL181" s="149" t="s">
        <v>274</v>
      </c>
    </row>
    <row r="182" spans="1:64" s="2" customFormat="1" ht="16.5" customHeight="1">
      <c r="A182" s="26"/>
      <c r="B182" s="138"/>
      <c r="C182" s="139" t="s">
        <v>275</v>
      </c>
      <c r="D182" s="139" t="s">
        <v>138</v>
      </c>
      <c r="E182" s="140" t="s">
        <v>276</v>
      </c>
      <c r="F182" s="141" t="s">
        <v>252</v>
      </c>
      <c r="G182" s="142">
        <v>1</v>
      </c>
      <c r="H182" s="143"/>
      <c r="I182" s="143">
        <f t="shared" si="20"/>
        <v>0</v>
      </c>
      <c r="J182" s="144"/>
      <c r="K182" s="27"/>
      <c r="L182" s="145" t="s">
        <v>1</v>
      </c>
      <c r="M182" s="146" t="s">
        <v>37</v>
      </c>
      <c r="N182" s="147">
        <v>0.35499999999999998</v>
      </c>
      <c r="O182" s="147">
        <f t="shared" si="21"/>
        <v>0.35499999999999998</v>
      </c>
      <c r="P182" s="147">
        <v>0</v>
      </c>
      <c r="Q182" s="147">
        <f t="shared" si="22"/>
        <v>0</v>
      </c>
      <c r="R182" s="147">
        <v>6.0000000000000001E-3</v>
      </c>
      <c r="S182" s="148">
        <f t="shared" si="23"/>
        <v>6.0000000000000001E-3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Q182" s="149" t="s">
        <v>141</v>
      </c>
      <c r="AS182" s="149" t="s">
        <v>138</v>
      </c>
      <c r="AT182" s="149" t="s">
        <v>142</v>
      </c>
      <c r="AX182" s="14" t="s">
        <v>136</v>
      </c>
      <c r="BD182" s="150">
        <f t="shared" si="24"/>
        <v>0</v>
      </c>
      <c r="BE182" s="150">
        <f t="shared" si="25"/>
        <v>0</v>
      </c>
      <c r="BF182" s="150">
        <f t="shared" si="26"/>
        <v>0</v>
      </c>
      <c r="BG182" s="150">
        <f t="shared" si="27"/>
        <v>0</v>
      </c>
      <c r="BH182" s="150">
        <f t="shared" si="28"/>
        <v>0</v>
      </c>
      <c r="BI182" s="14" t="s">
        <v>142</v>
      </c>
      <c r="BJ182" s="150">
        <f t="shared" si="29"/>
        <v>0</v>
      </c>
      <c r="BK182" s="14" t="s">
        <v>141</v>
      </c>
      <c r="BL182" s="149" t="s">
        <v>277</v>
      </c>
    </row>
    <row r="183" spans="1:64" s="2" customFormat="1" ht="24" customHeight="1">
      <c r="A183" s="26"/>
      <c r="B183" s="138"/>
      <c r="C183" s="139" t="s">
        <v>278</v>
      </c>
      <c r="D183" s="139" t="s">
        <v>138</v>
      </c>
      <c r="E183" s="140" t="s">
        <v>279</v>
      </c>
      <c r="F183" s="141" t="s">
        <v>140</v>
      </c>
      <c r="G183" s="142">
        <v>1.8</v>
      </c>
      <c r="H183" s="143"/>
      <c r="I183" s="143">
        <f t="shared" si="20"/>
        <v>0</v>
      </c>
      <c r="J183" s="144"/>
      <c r="K183" s="27"/>
      <c r="L183" s="145" t="s">
        <v>1</v>
      </c>
      <c r="M183" s="146" t="s">
        <v>37</v>
      </c>
      <c r="N183" s="147">
        <v>1.6</v>
      </c>
      <c r="O183" s="147">
        <f t="shared" si="21"/>
        <v>2.8800000000000003</v>
      </c>
      <c r="P183" s="147">
        <v>0</v>
      </c>
      <c r="Q183" s="147">
        <f t="shared" si="22"/>
        <v>0</v>
      </c>
      <c r="R183" s="147">
        <v>7.5999999999999998E-2</v>
      </c>
      <c r="S183" s="148">
        <f t="shared" si="23"/>
        <v>0.1368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Q183" s="149" t="s">
        <v>141</v>
      </c>
      <c r="AS183" s="149" t="s">
        <v>138</v>
      </c>
      <c r="AT183" s="149" t="s">
        <v>142</v>
      </c>
      <c r="AX183" s="14" t="s">
        <v>136</v>
      </c>
      <c r="BD183" s="150">
        <f t="shared" si="24"/>
        <v>0</v>
      </c>
      <c r="BE183" s="150">
        <f t="shared" si="25"/>
        <v>0</v>
      </c>
      <c r="BF183" s="150">
        <f t="shared" si="26"/>
        <v>0</v>
      </c>
      <c r="BG183" s="150">
        <f t="shared" si="27"/>
        <v>0</v>
      </c>
      <c r="BH183" s="150">
        <f t="shared" si="28"/>
        <v>0</v>
      </c>
      <c r="BI183" s="14" t="s">
        <v>142</v>
      </c>
      <c r="BJ183" s="150">
        <f t="shared" si="29"/>
        <v>0</v>
      </c>
      <c r="BK183" s="14" t="s">
        <v>141</v>
      </c>
      <c r="BL183" s="149" t="s">
        <v>280</v>
      </c>
    </row>
    <row r="184" spans="1:64" s="2" customFormat="1" ht="16.5" customHeight="1">
      <c r="A184" s="26"/>
      <c r="B184" s="138"/>
      <c r="C184" s="139" t="s">
        <v>281</v>
      </c>
      <c r="D184" s="139" t="s">
        <v>138</v>
      </c>
      <c r="E184" s="140" t="s">
        <v>282</v>
      </c>
      <c r="F184" s="141" t="s">
        <v>140</v>
      </c>
      <c r="G184" s="142">
        <v>6.4219999999999997</v>
      </c>
      <c r="H184" s="143"/>
      <c r="I184" s="143">
        <f t="shared" si="20"/>
        <v>0</v>
      </c>
      <c r="J184" s="144"/>
      <c r="K184" s="27"/>
      <c r="L184" s="145" t="s">
        <v>1</v>
      </c>
      <c r="M184" s="146" t="s">
        <v>37</v>
      </c>
      <c r="N184" s="147">
        <v>0.28999999999999998</v>
      </c>
      <c r="O184" s="147">
        <f t="shared" si="21"/>
        <v>1.8623799999999997</v>
      </c>
      <c r="P184" s="147">
        <v>0</v>
      </c>
      <c r="Q184" s="147">
        <f t="shared" si="22"/>
        <v>0</v>
      </c>
      <c r="R184" s="147">
        <v>6.6000000000000003E-2</v>
      </c>
      <c r="S184" s="148">
        <f t="shared" si="23"/>
        <v>0.42385200000000001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Q184" s="149" t="s">
        <v>141</v>
      </c>
      <c r="AS184" s="149" t="s">
        <v>138</v>
      </c>
      <c r="AT184" s="149" t="s">
        <v>142</v>
      </c>
      <c r="AX184" s="14" t="s">
        <v>136</v>
      </c>
      <c r="BD184" s="150">
        <f t="shared" si="24"/>
        <v>0</v>
      </c>
      <c r="BE184" s="150">
        <f t="shared" si="25"/>
        <v>0</v>
      </c>
      <c r="BF184" s="150">
        <f t="shared" si="26"/>
        <v>0</v>
      </c>
      <c r="BG184" s="150">
        <f t="shared" si="27"/>
        <v>0</v>
      </c>
      <c r="BH184" s="150">
        <f t="shared" si="28"/>
        <v>0</v>
      </c>
      <c r="BI184" s="14" t="s">
        <v>142</v>
      </c>
      <c r="BJ184" s="150">
        <f t="shared" si="29"/>
        <v>0</v>
      </c>
      <c r="BK184" s="14" t="s">
        <v>141</v>
      </c>
      <c r="BL184" s="149" t="s">
        <v>283</v>
      </c>
    </row>
    <row r="185" spans="1:64" s="2" customFormat="1" ht="24" customHeight="1">
      <c r="A185" s="26"/>
      <c r="B185" s="138"/>
      <c r="C185" s="139" t="s">
        <v>284</v>
      </c>
      <c r="D185" s="139" t="s">
        <v>138</v>
      </c>
      <c r="E185" s="140" t="s">
        <v>285</v>
      </c>
      <c r="F185" s="141" t="s">
        <v>252</v>
      </c>
      <c r="G185" s="142">
        <v>1</v>
      </c>
      <c r="H185" s="143"/>
      <c r="I185" s="143">
        <f t="shared" si="20"/>
        <v>0</v>
      </c>
      <c r="J185" s="144"/>
      <c r="K185" s="27"/>
      <c r="L185" s="145" t="s">
        <v>1</v>
      </c>
      <c r="M185" s="146" t="s">
        <v>37</v>
      </c>
      <c r="N185" s="147">
        <v>0.68899999999999995</v>
      </c>
      <c r="O185" s="147">
        <f t="shared" si="21"/>
        <v>0.68899999999999995</v>
      </c>
      <c r="P185" s="147">
        <v>0</v>
      </c>
      <c r="Q185" s="147">
        <f t="shared" si="22"/>
        <v>0</v>
      </c>
      <c r="R185" s="147">
        <v>1.2E-2</v>
      </c>
      <c r="S185" s="148">
        <f t="shared" si="23"/>
        <v>1.2E-2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Q185" s="149" t="s">
        <v>141</v>
      </c>
      <c r="AS185" s="149" t="s">
        <v>138</v>
      </c>
      <c r="AT185" s="149" t="s">
        <v>142</v>
      </c>
      <c r="AX185" s="14" t="s">
        <v>136</v>
      </c>
      <c r="BD185" s="150">
        <f t="shared" si="24"/>
        <v>0</v>
      </c>
      <c r="BE185" s="150">
        <f t="shared" si="25"/>
        <v>0</v>
      </c>
      <c r="BF185" s="150">
        <f t="shared" si="26"/>
        <v>0</v>
      </c>
      <c r="BG185" s="150">
        <f t="shared" si="27"/>
        <v>0</v>
      </c>
      <c r="BH185" s="150">
        <f t="shared" si="28"/>
        <v>0</v>
      </c>
      <c r="BI185" s="14" t="s">
        <v>142</v>
      </c>
      <c r="BJ185" s="150">
        <f t="shared" si="29"/>
        <v>0</v>
      </c>
      <c r="BK185" s="14" t="s">
        <v>141</v>
      </c>
      <c r="BL185" s="149" t="s">
        <v>286</v>
      </c>
    </row>
    <row r="186" spans="1:64" s="2" customFormat="1" ht="36" customHeight="1">
      <c r="A186" s="26"/>
      <c r="B186" s="138"/>
      <c r="C186" s="139" t="s">
        <v>287</v>
      </c>
      <c r="D186" s="139" t="s">
        <v>138</v>
      </c>
      <c r="E186" s="140" t="s">
        <v>288</v>
      </c>
      <c r="F186" s="141" t="s">
        <v>140</v>
      </c>
      <c r="G186" s="142">
        <v>179.65100000000001</v>
      </c>
      <c r="H186" s="143"/>
      <c r="I186" s="143">
        <f t="shared" si="20"/>
        <v>0</v>
      </c>
      <c r="J186" s="144"/>
      <c r="K186" s="27"/>
      <c r="L186" s="145" t="s">
        <v>1</v>
      </c>
      <c r="M186" s="146" t="s">
        <v>37</v>
      </c>
      <c r="N186" s="147">
        <v>3.9E-2</v>
      </c>
      <c r="O186" s="147">
        <f t="shared" si="21"/>
        <v>7.0063890000000004</v>
      </c>
      <c r="P186" s="147">
        <v>0</v>
      </c>
      <c r="Q186" s="147">
        <f t="shared" si="22"/>
        <v>0</v>
      </c>
      <c r="R186" s="147">
        <v>0.01</v>
      </c>
      <c r="S186" s="148">
        <f t="shared" si="23"/>
        <v>1.7965100000000001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Q186" s="149" t="s">
        <v>141</v>
      </c>
      <c r="AS186" s="149" t="s">
        <v>138</v>
      </c>
      <c r="AT186" s="149" t="s">
        <v>142</v>
      </c>
      <c r="AX186" s="14" t="s">
        <v>136</v>
      </c>
      <c r="BD186" s="150">
        <f t="shared" si="24"/>
        <v>0</v>
      </c>
      <c r="BE186" s="150">
        <f t="shared" si="25"/>
        <v>0</v>
      </c>
      <c r="BF186" s="150">
        <f t="shared" si="26"/>
        <v>0</v>
      </c>
      <c r="BG186" s="150">
        <f t="shared" si="27"/>
        <v>0</v>
      </c>
      <c r="BH186" s="150">
        <f t="shared" si="28"/>
        <v>0</v>
      </c>
      <c r="BI186" s="14" t="s">
        <v>142</v>
      </c>
      <c r="BJ186" s="150">
        <f t="shared" si="29"/>
        <v>0</v>
      </c>
      <c r="BK186" s="14" t="s">
        <v>141</v>
      </c>
      <c r="BL186" s="149" t="s">
        <v>289</v>
      </c>
    </row>
    <row r="187" spans="1:64" s="2" customFormat="1" ht="36" customHeight="1">
      <c r="A187" s="26"/>
      <c r="B187" s="138"/>
      <c r="C187" s="139" t="s">
        <v>290</v>
      </c>
      <c r="D187" s="139" t="s">
        <v>138</v>
      </c>
      <c r="E187" s="140" t="s">
        <v>291</v>
      </c>
      <c r="F187" s="141" t="s">
        <v>140</v>
      </c>
      <c r="G187" s="142">
        <v>53.65</v>
      </c>
      <c r="H187" s="143"/>
      <c r="I187" s="143">
        <f t="shared" si="20"/>
        <v>0</v>
      </c>
      <c r="J187" s="144"/>
      <c r="K187" s="27"/>
      <c r="L187" s="145" t="s">
        <v>1</v>
      </c>
      <c r="M187" s="146" t="s">
        <v>37</v>
      </c>
      <c r="N187" s="147">
        <v>0.19500000000000001</v>
      </c>
      <c r="O187" s="147">
        <f t="shared" si="21"/>
        <v>10.46175</v>
      </c>
      <c r="P187" s="147">
        <v>0</v>
      </c>
      <c r="Q187" s="147">
        <f t="shared" si="22"/>
        <v>0</v>
      </c>
      <c r="R187" s="147">
        <v>5.8999999999999997E-2</v>
      </c>
      <c r="S187" s="148">
        <f t="shared" si="23"/>
        <v>3.1653499999999997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Q187" s="149" t="s">
        <v>141</v>
      </c>
      <c r="AS187" s="149" t="s">
        <v>138</v>
      </c>
      <c r="AT187" s="149" t="s">
        <v>142</v>
      </c>
      <c r="AX187" s="14" t="s">
        <v>136</v>
      </c>
      <c r="BD187" s="150">
        <f t="shared" si="24"/>
        <v>0</v>
      </c>
      <c r="BE187" s="150">
        <f t="shared" si="25"/>
        <v>0</v>
      </c>
      <c r="BF187" s="150">
        <f t="shared" si="26"/>
        <v>0</v>
      </c>
      <c r="BG187" s="150">
        <f t="shared" si="27"/>
        <v>0</v>
      </c>
      <c r="BH187" s="150">
        <f t="shared" si="28"/>
        <v>0</v>
      </c>
      <c r="BI187" s="14" t="s">
        <v>142</v>
      </c>
      <c r="BJ187" s="150">
        <f t="shared" si="29"/>
        <v>0</v>
      </c>
      <c r="BK187" s="14" t="s">
        <v>141</v>
      </c>
      <c r="BL187" s="149" t="s">
        <v>292</v>
      </c>
    </row>
    <row r="188" spans="1:64" s="2" customFormat="1" ht="16.5" customHeight="1">
      <c r="A188" s="26"/>
      <c r="B188" s="138"/>
      <c r="C188" s="139" t="s">
        <v>293</v>
      </c>
      <c r="D188" s="139" t="s">
        <v>138</v>
      </c>
      <c r="E188" s="140" t="s">
        <v>294</v>
      </c>
      <c r="F188" s="141" t="s">
        <v>172</v>
      </c>
      <c r="G188" s="142">
        <v>25.545999999999999</v>
      </c>
      <c r="H188" s="143"/>
      <c r="I188" s="143">
        <f t="shared" si="20"/>
        <v>0</v>
      </c>
      <c r="J188" s="144"/>
      <c r="K188" s="27"/>
      <c r="L188" s="145" t="s">
        <v>1</v>
      </c>
      <c r="M188" s="146" t="s">
        <v>37</v>
      </c>
      <c r="N188" s="147">
        <v>0.59799999999999998</v>
      </c>
      <c r="O188" s="147">
        <f t="shared" si="21"/>
        <v>15.276508</v>
      </c>
      <c r="P188" s="147">
        <v>0</v>
      </c>
      <c r="Q188" s="147">
        <f t="shared" si="22"/>
        <v>0</v>
      </c>
      <c r="R188" s="147">
        <v>0</v>
      </c>
      <c r="S188" s="148">
        <f t="shared" si="23"/>
        <v>0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Q188" s="149" t="s">
        <v>141</v>
      </c>
      <c r="AS188" s="149" t="s">
        <v>138</v>
      </c>
      <c r="AT188" s="149" t="s">
        <v>142</v>
      </c>
      <c r="AX188" s="14" t="s">
        <v>136</v>
      </c>
      <c r="BD188" s="150">
        <f t="shared" si="24"/>
        <v>0</v>
      </c>
      <c r="BE188" s="150">
        <f t="shared" si="25"/>
        <v>0</v>
      </c>
      <c r="BF188" s="150">
        <f t="shared" si="26"/>
        <v>0</v>
      </c>
      <c r="BG188" s="150">
        <f t="shared" si="27"/>
        <v>0</v>
      </c>
      <c r="BH188" s="150">
        <f t="shared" si="28"/>
        <v>0</v>
      </c>
      <c r="BI188" s="14" t="s">
        <v>142</v>
      </c>
      <c r="BJ188" s="150">
        <f t="shared" si="29"/>
        <v>0</v>
      </c>
      <c r="BK188" s="14" t="s">
        <v>141</v>
      </c>
      <c r="BL188" s="149" t="s">
        <v>295</v>
      </c>
    </row>
    <row r="189" spans="1:64" s="2" customFormat="1" ht="24" customHeight="1">
      <c r="A189" s="26"/>
      <c r="B189" s="138"/>
      <c r="C189" s="139" t="s">
        <v>296</v>
      </c>
      <c r="D189" s="139" t="s">
        <v>138</v>
      </c>
      <c r="E189" s="140" t="s">
        <v>297</v>
      </c>
      <c r="F189" s="141" t="s">
        <v>172</v>
      </c>
      <c r="G189" s="142">
        <v>229.91399999999999</v>
      </c>
      <c r="H189" s="143"/>
      <c r="I189" s="143">
        <f t="shared" si="20"/>
        <v>0</v>
      </c>
      <c r="J189" s="144"/>
      <c r="K189" s="27"/>
      <c r="L189" s="145" t="s">
        <v>1</v>
      </c>
      <c r="M189" s="146" t="s">
        <v>37</v>
      </c>
      <c r="N189" s="147">
        <v>7.0000000000000001E-3</v>
      </c>
      <c r="O189" s="147">
        <f t="shared" si="21"/>
        <v>1.6093979999999999</v>
      </c>
      <c r="P189" s="147">
        <v>0</v>
      </c>
      <c r="Q189" s="147">
        <f t="shared" si="22"/>
        <v>0</v>
      </c>
      <c r="R189" s="147">
        <v>0</v>
      </c>
      <c r="S189" s="148">
        <f t="shared" si="23"/>
        <v>0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Q189" s="149" t="s">
        <v>141</v>
      </c>
      <c r="AS189" s="149" t="s">
        <v>138</v>
      </c>
      <c r="AT189" s="149" t="s">
        <v>142</v>
      </c>
      <c r="AX189" s="14" t="s">
        <v>136</v>
      </c>
      <c r="BD189" s="150">
        <f t="shared" si="24"/>
        <v>0</v>
      </c>
      <c r="BE189" s="150">
        <f t="shared" si="25"/>
        <v>0</v>
      </c>
      <c r="BF189" s="150">
        <f t="shared" si="26"/>
        <v>0</v>
      </c>
      <c r="BG189" s="150">
        <f t="shared" si="27"/>
        <v>0</v>
      </c>
      <c r="BH189" s="150">
        <f t="shared" si="28"/>
        <v>0</v>
      </c>
      <c r="BI189" s="14" t="s">
        <v>142</v>
      </c>
      <c r="BJ189" s="150">
        <f t="shared" si="29"/>
        <v>0</v>
      </c>
      <c r="BK189" s="14" t="s">
        <v>141</v>
      </c>
      <c r="BL189" s="149" t="s">
        <v>298</v>
      </c>
    </row>
    <row r="190" spans="1:64" s="2" customFormat="1" ht="24" customHeight="1">
      <c r="A190" s="26"/>
      <c r="B190" s="138"/>
      <c r="C190" s="139" t="s">
        <v>299</v>
      </c>
      <c r="D190" s="139" t="s">
        <v>138</v>
      </c>
      <c r="E190" s="140" t="s">
        <v>300</v>
      </c>
      <c r="F190" s="141" t="s">
        <v>172</v>
      </c>
      <c r="G190" s="142">
        <v>25.545999999999999</v>
      </c>
      <c r="H190" s="143"/>
      <c r="I190" s="143">
        <f t="shared" si="20"/>
        <v>0</v>
      </c>
      <c r="J190" s="144"/>
      <c r="K190" s="27"/>
      <c r="L190" s="145" t="s">
        <v>1</v>
      </c>
      <c r="M190" s="146" t="s">
        <v>37</v>
      </c>
      <c r="N190" s="147">
        <v>0.89</v>
      </c>
      <c r="O190" s="147">
        <f t="shared" si="21"/>
        <v>22.735939999999999</v>
      </c>
      <c r="P190" s="147">
        <v>0</v>
      </c>
      <c r="Q190" s="147">
        <f t="shared" si="22"/>
        <v>0</v>
      </c>
      <c r="R190" s="147">
        <v>0</v>
      </c>
      <c r="S190" s="148">
        <f t="shared" si="23"/>
        <v>0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Q190" s="149" t="s">
        <v>141</v>
      </c>
      <c r="AS190" s="149" t="s">
        <v>138</v>
      </c>
      <c r="AT190" s="149" t="s">
        <v>142</v>
      </c>
      <c r="AX190" s="14" t="s">
        <v>136</v>
      </c>
      <c r="BD190" s="150">
        <f t="shared" si="24"/>
        <v>0</v>
      </c>
      <c r="BE190" s="150">
        <f t="shared" si="25"/>
        <v>0</v>
      </c>
      <c r="BF190" s="150">
        <f t="shared" si="26"/>
        <v>0</v>
      </c>
      <c r="BG190" s="150">
        <f t="shared" si="27"/>
        <v>0</v>
      </c>
      <c r="BH190" s="150">
        <f t="shared" si="28"/>
        <v>0</v>
      </c>
      <c r="BI190" s="14" t="s">
        <v>142</v>
      </c>
      <c r="BJ190" s="150">
        <f t="shared" si="29"/>
        <v>0</v>
      </c>
      <c r="BK190" s="14" t="s">
        <v>141</v>
      </c>
      <c r="BL190" s="149" t="s">
        <v>301</v>
      </c>
    </row>
    <row r="191" spans="1:64" s="2" customFormat="1" ht="24" customHeight="1">
      <c r="A191" s="26"/>
      <c r="B191" s="138"/>
      <c r="C191" s="139" t="s">
        <v>302</v>
      </c>
      <c r="D191" s="139" t="s">
        <v>138</v>
      </c>
      <c r="E191" s="140" t="s">
        <v>303</v>
      </c>
      <c r="F191" s="141" t="s">
        <v>172</v>
      </c>
      <c r="G191" s="142">
        <v>229.91399999999999</v>
      </c>
      <c r="H191" s="143"/>
      <c r="I191" s="143">
        <f t="shared" si="20"/>
        <v>0</v>
      </c>
      <c r="J191" s="144"/>
      <c r="K191" s="27"/>
      <c r="L191" s="145" t="s">
        <v>1</v>
      </c>
      <c r="M191" s="146" t="s">
        <v>37</v>
      </c>
      <c r="N191" s="147">
        <v>0.1</v>
      </c>
      <c r="O191" s="147">
        <f t="shared" si="21"/>
        <v>22.991399999999999</v>
      </c>
      <c r="P191" s="147">
        <v>0</v>
      </c>
      <c r="Q191" s="147">
        <f t="shared" si="22"/>
        <v>0</v>
      </c>
      <c r="R191" s="147">
        <v>0</v>
      </c>
      <c r="S191" s="148">
        <f t="shared" si="23"/>
        <v>0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Q191" s="149" t="s">
        <v>141</v>
      </c>
      <c r="AS191" s="149" t="s">
        <v>138</v>
      </c>
      <c r="AT191" s="149" t="s">
        <v>142</v>
      </c>
      <c r="AX191" s="14" t="s">
        <v>136</v>
      </c>
      <c r="BD191" s="150">
        <f t="shared" si="24"/>
        <v>0</v>
      </c>
      <c r="BE191" s="150">
        <f t="shared" si="25"/>
        <v>0</v>
      </c>
      <c r="BF191" s="150">
        <f t="shared" si="26"/>
        <v>0</v>
      </c>
      <c r="BG191" s="150">
        <f t="shared" si="27"/>
        <v>0</v>
      </c>
      <c r="BH191" s="150">
        <f t="shared" si="28"/>
        <v>0</v>
      </c>
      <c r="BI191" s="14" t="s">
        <v>142</v>
      </c>
      <c r="BJ191" s="150">
        <f t="shared" si="29"/>
        <v>0</v>
      </c>
      <c r="BK191" s="14" t="s">
        <v>141</v>
      </c>
      <c r="BL191" s="149" t="s">
        <v>304</v>
      </c>
    </row>
    <row r="192" spans="1:64" s="2" customFormat="1" ht="24" customHeight="1">
      <c r="A192" s="26"/>
      <c r="B192" s="138"/>
      <c r="C192" s="139" t="s">
        <v>305</v>
      </c>
      <c r="D192" s="139" t="s">
        <v>138</v>
      </c>
      <c r="E192" s="140" t="s">
        <v>306</v>
      </c>
      <c r="F192" s="141" t="s">
        <v>172</v>
      </c>
      <c r="G192" s="142">
        <v>25.545999999999999</v>
      </c>
      <c r="H192" s="143"/>
      <c r="I192" s="143">
        <f t="shared" si="20"/>
        <v>0</v>
      </c>
      <c r="J192" s="144"/>
      <c r="K192" s="27"/>
      <c r="L192" s="145" t="s">
        <v>1</v>
      </c>
      <c r="M192" s="146" t="s">
        <v>37</v>
      </c>
      <c r="N192" s="147">
        <v>0</v>
      </c>
      <c r="O192" s="147">
        <f t="shared" si="21"/>
        <v>0</v>
      </c>
      <c r="P192" s="147">
        <v>0</v>
      </c>
      <c r="Q192" s="147">
        <f t="shared" si="22"/>
        <v>0</v>
      </c>
      <c r="R192" s="147">
        <v>0</v>
      </c>
      <c r="S192" s="148">
        <f t="shared" si="23"/>
        <v>0</v>
      </c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Q192" s="149" t="s">
        <v>141</v>
      </c>
      <c r="AS192" s="149" t="s">
        <v>138</v>
      </c>
      <c r="AT192" s="149" t="s">
        <v>142</v>
      </c>
      <c r="AX192" s="14" t="s">
        <v>136</v>
      </c>
      <c r="BD192" s="150">
        <f t="shared" si="24"/>
        <v>0</v>
      </c>
      <c r="BE192" s="150">
        <f t="shared" si="25"/>
        <v>0</v>
      </c>
      <c r="BF192" s="150">
        <f t="shared" si="26"/>
        <v>0</v>
      </c>
      <c r="BG192" s="150">
        <f t="shared" si="27"/>
        <v>0</v>
      </c>
      <c r="BH192" s="150">
        <f t="shared" si="28"/>
        <v>0</v>
      </c>
      <c r="BI192" s="14" t="s">
        <v>142</v>
      </c>
      <c r="BJ192" s="150">
        <f t="shared" si="29"/>
        <v>0</v>
      </c>
      <c r="BK192" s="14" t="s">
        <v>141</v>
      </c>
      <c r="BL192" s="149" t="s">
        <v>307</v>
      </c>
    </row>
    <row r="193" spans="1:64" s="2" customFormat="1" ht="16.5" customHeight="1">
      <c r="A193" s="26"/>
      <c r="B193" s="138"/>
      <c r="C193" s="139" t="s">
        <v>308</v>
      </c>
      <c r="D193" s="139" t="s">
        <v>138</v>
      </c>
      <c r="E193" s="140" t="s">
        <v>309</v>
      </c>
      <c r="F193" s="141" t="s">
        <v>252</v>
      </c>
      <c r="G193" s="142">
        <v>0</v>
      </c>
      <c r="H193" s="143"/>
      <c r="I193" s="143">
        <f t="shared" si="20"/>
        <v>0</v>
      </c>
      <c r="J193" s="144"/>
      <c r="K193" s="27"/>
      <c r="L193" s="145" t="s">
        <v>1</v>
      </c>
      <c r="M193" s="146" t="s">
        <v>37</v>
      </c>
      <c r="N193" s="147">
        <v>0</v>
      </c>
      <c r="O193" s="147">
        <f t="shared" si="21"/>
        <v>0</v>
      </c>
      <c r="P193" s="147">
        <v>0</v>
      </c>
      <c r="Q193" s="147">
        <f t="shared" si="22"/>
        <v>0</v>
      </c>
      <c r="R193" s="147">
        <v>0</v>
      </c>
      <c r="S193" s="148">
        <f t="shared" si="23"/>
        <v>0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Q193" s="149" t="s">
        <v>141</v>
      </c>
      <c r="AS193" s="149" t="s">
        <v>138</v>
      </c>
      <c r="AT193" s="149" t="s">
        <v>142</v>
      </c>
      <c r="AX193" s="14" t="s">
        <v>136</v>
      </c>
      <c r="BD193" s="150">
        <f t="shared" si="24"/>
        <v>0</v>
      </c>
      <c r="BE193" s="150">
        <f t="shared" si="25"/>
        <v>0</v>
      </c>
      <c r="BF193" s="150">
        <f t="shared" si="26"/>
        <v>0</v>
      </c>
      <c r="BG193" s="150">
        <f t="shared" si="27"/>
        <v>0</v>
      </c>
      <c r="BH193" s="150">
        <f t="shared" si="28"/>
        <v>0</v>
      </c>
      <c r="BI193" s="14" t="s">
        <v>142</v>
      </c>
      <c r="BJ193" s="150">
        <f t="shared" si="29"/>
        <v>0</v>
      </c>
      <c r="BK193" s="14" t="s">
        <v>141</v>
      </c>
      <c r="BL193" s="149" t="s">
        <v>310</v>
      </c>
    </row>
    <row r="194" spans="1:64" s="12" customFormat="1" ht="25.9" customHeight="1">
      <c r="B194" s="126"/>
      <c r="D194" s="127" t="s">
        <v>70</v>
      </c>
      <c r="E194" s="128" t="s">
        <v>311</v>
      </c>
      <c r="I194" s="129">
        <f>BJ194</f>
        <v>0</v>
      </c>
      <c r="K194" s="126"/>
      <c r="L194" s="130"/>
      <c r="M194" s="131"/>
      <c r="N194" s="131"/>
      <c r="O194" s="132">
        <f>O195+O200+O223+O227+O232+O251+O268+O271</f>
        <v>300.46455499999996</v>
      </c>
      <c r="P194" s="131"/>
      <c r="Q194" s="132">
        <f>Q195+Q200+Q223+Q227+Q232+Q251+Q268+Q271</f>
        <v>2.4320329799999998</v>
      </c>
      <c r="R194" s="131"/>
      <c r="S194" s="133">
        <f>S195+S200+S223+S227+S232+S251+S268+S271</f>
        <v>0.47080350000000004</v>
      </c>
      <c r="AQ194" s="127" t="s">
        <v>142</v>
      </c>
      <c r="AS194" s="134" t="s">
        <v>70</v>
      </c>
      <c r="AT194" s="134" t="s">
        <v>71</v>
      </c>
      <c r="AX194" s="127" t="s">
        <v>136</v>
      </c>
      <c r="BJ194" s="135">
        <f>BJ195+BJ200+BJ223+BJ227+BJ232+BJ251+BJ268+BJ271</f>
        <v>0</v>
      </c>
    </row>
    <row r="195" spans="1:64" s="12" customFormat="1" ht="22.9" customHeight="1">
      <c r="B195" s="126"/>
      <c r="D195" s="127" t="s">
        <v>70</v>
      </c>
      <c r="E195" s="136" t="s">
        <v>312</v>
      </c>
      <c r="I195" s="137">
        <f>BJ195</f>
        <v>0</v>
      </c>
      <c r="K195" s="126"/>
      <c r="L195" s="130"/>
      <c r="M195" s="131"/>
      <c r="N195" s="131"/>
      <c r="O195" s="132">
        <f>SUM(O196:O199)</f>
        <v>14.898375</v>
      </c>
      <c r="P195" s="131"/>
      <c r="Q195" s="132">
        <f>SUM(Q196:Q199)</f>
        <v>0.20665</v>
      </c>
      <c r="R195" s="131"/>
      <c r="S195" s="133">
        <f>SUM(S196:S199)</f>
        <v>0</v>
      </c>
      <c r="AQ195" s="127" t="s">
        <v>142</v>
      </c>
      <c r="AS195" s="134" t="s">
        <v>70</v>
      </c>
      <c r="AT195" s="134" t="s">
        <v>79</v>
      </c>
      <c r="AX195" s="127" t="s">
        <v>136</v>
      </c>
      <c r="BJ195" s="135">
        <f>SUM(BJ196:BJ199)</f>
        <v>0</v>
      </c>
    </row>
    <row r="196" spans="1:64" s="2" customFormat="1" ht="24" customHeight="1">
      <c r="A196" s="26"/>
      <c r="B196" s="138"/>
      <c r="C196" s="139" t="s">
        <v>313</v>
      </c>
      <c r="D196" s="139" t="s">
        <v>138</v>
      </c>
      <c r="E196" s="140" t="s">
        <v>314</v>
      </c>
      <c r="F196" s="141" t="s">
        <v>140</v>
      </c>
      <c r="G196" s="142">
        <v>80.474999999999994</v>
      </c>
      <c r="H196" s="143"/>
      <c r="I196" s="143">
        <f>ROUND(H196*G196,2)</f>
        <v>0</v>
      </c>
      <c r="J196" s="144"/>
      <c r="K196" s="27"/>
      <c r="L196" s="145" t="s">
        <v>1</v>
      </c>
      <c r="M196" s="146" t="s">
        <v>37</v>
      </c>
      <c r="N196" s="147">
        <v>0.16500000000000001</v>
      </c>
      <c r="O196" s="147">
        <f>N196*G196</f>
        <v>13.278375</v>
      </c>
      <c r="P196" s="147">
        <v>8.0000000000000007E-5</v>
      </c>
      <c r="Q196" s="147">
        <f>P196*G196</f>
        <v>6.4380000000000001E-3</v>
      </c>
      <c r="R196" s="147">
        <v>0</v>
      </c>
      <c r="S196" s="148">
        <f>R196*G196</f>
        <v>0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Q196" s="149" t="s">
        <v>190</v>
      </c>
      <c r="AS196" s="149" t="s">
        <v>138</v>
      </c>
      <c r="AT196" s="149" t="s">
        <v>142</v>
      </c>
      <c r="AX196" s="14" t="s">
        <v>136</v>
      </c>
      <c r="BD196" s="150">
        <f>IF(M196="základná",I196,0)</f>
        <v>0</v>
      </c>
      <c r="BE196" s="150">
        <f>IF(M196="znížená",I196,0)</f>
        <v>0</v>
      </c>
      <c r="BF196" s="150">
        <f>IF(M196="zákl. prenesená",I196,0)</f>
        <v>0</v>
      </c>
      <c r="BG196" s="150">
        <f>IF(M196="zníž. prenesená",I196,0)</f>
        <v>0</v>
      </c>
      <c r="BH196" s="150">
        <f>IF(M196="nulová",I196,0)</f>
        <v>0</v>
      </c>
      <c r="BI196" s="14" t="s">
        <v>142</v>
      </c>
      <c r="BJ196" s="150">
        <f>ROUND(H196*G196,2)</f>
        <v>0</v>
      </c>
      <c r="BK196" s="14" t="s">
        <v>190</v>
      </c>
      <c r="BL196" s="149" t="s">
        <v>315</v>
      </c>
    </row>
    <row r="197" spans="1:64" s="2" customFormat="1" ht="16.5" customHeight="1">
      <c r="A197" s="26"/>
      <c r="B197" s="138"/>
      <c r="C197" s="151" t="s">
        <v>316</v>
      </c>
      <c r="D197" s="151" t="s">
        <v>182</v>
      </c>
      <c r="E197" s="152" t="s">
        <v>317</v>
      </c>
      <c r="F197" s="153" t="s">
        <v>140</v>
      </c>
      <c r="G197" s="154">
        <v>92.546000000000006</v>
      </c>
      <c r="H197" s="155"/>
      <c r="I197" s="155">
        <f>ROUND(H197*G197,2)</f>
        <v>0</v>
      </c>
      <c r="J197" s="156"/>
      <c r="K197" s="157"/>
      <c r="L197" s="158" t="s">
        <v>1</v>
      </c>
      <c r="M197" s="159" t="s">
        <v>37</v>
      </c>
      <c r="N197" s="147">
        <v>0</v>
      </c>
      <c r="O197" s="147">
        <f>N197*G197</f>
        <v>0</v>
      </c>
      <c r="P197" s="147">
        <v>2E-3</v>
      </c>
      <c r="Q197" s="147">
        <f>P197*G197</f>
        <v>0.18509200000000001</v>
      </c>
      <c r="R197" s="147">
        <v>0</v>
      </c>
      <c r="S197" s="148">
        <f>R197*G197</f>
        <v>0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Q197" s="149" t="s">
        <v>238</v>
      </c>
      <c r="AS197" s="149" t="s">
        <v>182</v>
      </c>
      <c r="AT197" s="149" t="s">
        <v>142</v>
      </c>
      <c r="AX197" s="14" t="s">
        <v>136</v>
      </c>
      <c r="BD197" s="150">
        <f>IF(M197="základná",I197,0)</f>
        <v>0</v>
      </c>
      <c r="BE197" s="150">
        <f>IF(M197="znížená",I197,0)</f>
        <v>0</v>
      </c>
      <c r="BF197" s="150">
        <f>IF(M197="zákl. prenesená",I197,0)</f>
        <v>0</v>
      </c>
      <c r="BG197" s="150">
        <f>IF(M197="zníž. prenesená",I197,0)</f>
        <v>0</v>
      </c>
      <c r="BH197" s="150">
        <f>IF(M197="nulová",I197,0)</f>
        <v>0</v>
      </c>
      <c r="BI197" s="14" t="s">
        <v>142</v>
      </c>
      <c r="BJ197" s="150">
        <f>ROUND(H197*G197,2)</f>
        <v>0</v>
      </c>
      <c r="BK197" s="14" t="s">
        <v>190</v>
      </c>
      <c r="BL197" s="149" t="s">
        <v>318</v>
      </c>
    </row>
    <row r="198" spans="1:64" s="2" customFormat="1" ht="16.5" customHeight="1">
      <c r="A198" s="26"/>
      <c r="B198" s="138"/>
      <c r="C198" s="139" t="s">
        <v>319</v>
      </c>
      <c r="D198" s="139" t="s">
        <v>138</v>
      </c>
      <c r="E198" s="140" t="s">
        <v>320</v>
      </c>
      <c r="F198" s="141" t="s">
        <v>187</v>
      </c>
      <c r="G198" s="142">
        <v>54</v>
      </c>
      <c r="H198" s="143"/>
      <c r="I198" s="143">
        <f>ROUND(H198*G198,2)</f>
        <v>0</v>
      </c>
      <c r="J198" s="144"/>
      <c r="K198" s="27"/>
      <c r="L198" s="145" t="s">
        <v>1</v>
      </c>
      <c r="M198" s="146" t="s">
        <v>37</v>
      </c>
      <c r="N198" s="147">
        <v>0.03</v>
      </c>
      <c r="O198" s="147">
        <f>N198*G198</f>
        <v>1.6199999999999999</v>
      </c>
      <c r="P198" s="147">
        <v>2.7999999999999998E-4</v>
      </c>
      <c r="Q198" s="147">
        <f>P198*G198</f>
        <v>1.5119999999999998E-2</v>
      </c>
      <c r="R198" s="147">
        <v>0</v>
      </c>
      <c r="S198" s="148">
        <f>R198*G198</f>
        <v>0</v>
      </c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Q198" s="149" t="s">
        <v>190</v>
      </c>
      <c r="AS198" s="149" t="s">
        <v>138</v>
      </c>
      <c r="AT198" s="149" t="s">
        <v>142</v>
      </c>
      <c r="AX198" s="14" t="s">
        <v>136</v>
      </c>
      <c r="BD198" s="150">
        <f>IF(M198="základná",I198,0)</f>
        <v>0</v>
      </c>
      <c r="BE198" s="150">
        <f>IF(M198="znížená",I198,0)</f>
        <v>0</v>
      </c>
      <c r="BF198" s="150">
        <f>IF(M198="zákl. prenesená",I198,0)</f>
        <v>0</v>
      </c>
      <c r="BG198" s="150">
        <f>IF(M198="zníž. prenesená",I198,0)</f>
        <v>0</v>
      </c>
      <c r="BH198" s="150">
        <f>IF(M198="nulová",I198,0)</f>
        <v>0</v>
      </c>
      <c r="BI198" s="14" t="s">
        <v>142</v>
      </c>
      <c r="BJ198" s="150">
        <f>ROUND(H198*G198,2)</f>
        <v>0</v>
      </c>
      <c r="BK198" s="14" t="s">
        <v>190</v>
      </c>
      <c r="BL198" s="149" t="s">
        <v>321</v>
      </c>
    </row>
    <row r="199" spans="1:64" s="2" customFormat="1" ht="24" customHeight="1">
      <c r="A199" s="26"/>
      <c r="B199" s="138"/>
      <c r="C199" s="139" t="s">
        <v>322</v>
      </c>
      <c r="D199" s="139" t="s">
        <v>138</v>
      </c>
      <c r="E199" s="140" t="s">
        <v>323</v>
      </c>
      <c r="F199" s="141" t="s">
        <v>324</v>
      </c>
      <c r="G199" s="142">
        <v>8.1199999999999992</v>
      </c>
      <c r="H199" s="143"/>
      <c r="I199" s="143">
        <f>ROUND(H199*G199,2)</f>
        <v>0</v>
      </c>
      <c r="J199" s="144"/>
      <c r="K199" s="27"/>
      <c r="L199" s="145" t="s">
        <v>1</v>
      </c>
      <c r="M199" s="146" t="s">
        <v>37</v>
      </c>
      <c r="N199" s="147">
        <v>0</v>
      </c>
      <c r="O199" s="147">
        <f>N199*G199</f>
        <v>0</v>
      </c>
      <c r="P199" s="147">
        <v>0</v>
      </c>
      <c r="Q199" s="147">
        <f>P199*G199</f>
        <v>0</v>
      </c>
      <c r="R199" s="147">
        <v>0</v>
      </c>
      <c r="S199" s="148">
        <f>R199*G199</f>
        <v>0</v>
      </c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Q199" s="149" t="s">
        <v>190</v>
      </c>
      <c r="AS199" s="149" t="s">
        <v>138</v>
      </c>
      <c r="AT199" s="149" t="s">
        <v>142</v>
      </c>
      <c r="AX199" s="14" t="s">
        <v>136</v>
      </c>
      <c r="BD199" s="150">
        <f>IF(M199="základná",I199,0)</f>
        <v>0</v>
      </c>
      <c r="BE199" s="150">
        <f>IF(M199="znížená",I199,0)</f>
        <v>0</v>
      </c>
      <c r="BF199" s="150">
        <f>IF(M199="zákl. prenesená",I199,0)</f>
        <v>0</v>
      </c>
      <c r="BG199" s="150">
        <f>IF(M199="zníž. prenesená",I199,0)</f>
        <v>0</v>
      </c>
      <c r="BH199" s="150">
        <f>IF(M199="nulová",I199,0)</f>
        <v>0</v>
      </c>
      <c r="BI199" s="14" t="s">
        <v>142</v>
      </c>
      <c r="BJ199" s="150">
        <f>ROUND(H199*G199,2)</f>
        <v>0</v>
      </c>
      <c r="BK199" s="14" t="s">
        <v>190</v>
      </c>
      <c r="BL199" s="149" t="s">
        <v>325</v>
      </c>
    </row>
    <row r="200" spans="1:64" s="12" customFormat="1" ht="22.9" customHeight="1">
      <c r="B200" s="126"/>
      <c r="D200" s="127" t="s">
        <v>70</v>
      </c>
      <c r="E200" s="136" t="s">
        <v>326</v>
      </c>
      <c r="I200" s="137">
        <f>BJ200</f>
        <v>0</v>
      </c>
      <c r="K200" s="126"/>
      <c r="L200" s="130"/>
      <c r="M200" s="131"/>
      <c r="N200" s="131"/>
      <c r="O200" s="132">
        <f>SUM(O201:O222)</f>
        <v>102.37357999999999</v>
      </c>
      <c r="P200" s="131"/>
      <c r="Q200" s="132">
        <f>SUM(Q201:Q222)</f>
        <v>0.17778240000000001</v>
      </c>
      <c r="R200" s="131"/>
      <c r="S200" s="133">
        <f>SUM(S201:S222)</f>
        <v>0</v>
      </c>
      <c r="AQ200" s="127" t="s">
        <v>142</v>
      </c>
      <c r="AS200" s="134" t="s">
        <v>70</v>
      </c>
      <c r="AT200" s="134" t="s">
        <v>79</v>
      </c>
      <c r="AX200" s="127" t="s">
        <v>136</v>
      </c>
      <c r="BJ200" s="135">
        <f>SUM(BJ201:BJ222)</f>
        <v>0</v>
      </c>
    </row>
    <row r="201" spans="1:64" s="2" customFormat="1" ht="24" customHeight="1">
      <c r="A201" s="26"/>
      <c r="B201" s="138"/>
      <c r="C201" s="139" t="s">
        <v>327</v>
      </c>
      <c r="D201" s="139" t="s">
        <v>138</v>
      </c>
      <c r="E201" s="140" t="s">
        <v>328</v>
      </c>
      <c r="F201" s="141" t="s">
        <v>140</v>
      </c>
      <c r="G201" s="142">
        <v>476.96</v>
      </c>
      <c r="H201" s="143"/>
      <c r="I201" s="143">
        <f t="shared" ref="I201:I222" si="30">ROUND(H201*G201,2)</f>
        <v>0</v>
      </c>
      <c r="J201" s="144"/>
      <c r="K201" s="27"/>
      <c r="L201" s="145" t="s">
        <v>1</v>
      </c>
      <c r="M201" s="146" t="s">
        <v>37</v>
      </c>
      <c r="N201" s="147">
        <v>0</v>
      </c>
      <c r="O201" s="147">
        <f t="shared" ref="O201:O222" si="31">N201*G201</f>
        <v>0</v>
      </c>
      <c r="P201" s="147">
        <v>0</v>
      </c>
      <c r="Q201" s="147">
        <f t="shared" ref="Q201:Q222" si="32">P201*G201</f>
        <v>0</v>
      </c>
      <c r="R201" s="147">
        <v>0</v>
      </c>
      <c r="S201" s="148">
        <f t="shared" ref="S201:S222" si="33">R201*G201</f>
        <v>0</v>
      </c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Q201" s="149" t="s">
        <v>190</v>
      </c>
      <c r="AS201" s="149" t="s">
        <v>138</v>
      </c>
      <c r="AT201" s="149" t="s">
        <v>142</v>
      </c>
      <c r="AX201" s="14" t="s">
        <v>136</v>
      </c>
      <c r="BD201" s="150">
        <f t="shared" ref="BD201:BD222" si="34">IF(M201="základná",I201,0)</f>
        <v>0</v>
      </c>
      <c r="BE201" s="150">
        <f t="shared" ref="BE201:BE222" si="35">IF(M201="znížená",I201,0)</f>
        <v>0</v>
      </c>
      <c r="BF201" s="150">
        <f t="shared" ref="BF201:BF222" si="36">IF(M201="zákl. prenesená",I201,0)</f>
        <v>0</v>
      </c>
      <c r="BG201" s="150">
        <f t="shared" ref="BG201:BG222" si="37">IF(M201="zníž. prenesená",I201,0)</f>
        <v>0</v>
      </c>
      <c r="BH201" s="150">
        <f t="shared" ref="BH201:BH222" si="38">IF(M201="nulová",I201,0)</f>
        <v>0</v>
      </c>
      <c r="BI201" s="14" t="s">
        <v>142</v>
      </c>
      <c r="BJ201" s="150">
        <f t="shared" ref="BJ201:BJ222" si="39">ROUND(H201*G201,2)</f>
        <v>0</v>
      </c>
      <c r="BK201" s="14" t="s">
        <v>190</v>
      </c>
      <c r="BL201" s="149" t="s">
        <v>329</v>
      </c>
    </row>
    <row r="202" spans="1:64" s="2" customFormat="1" ht="36" customHeight="1">
      <c r="A202" s="26"/>
      <c r="B202" s="138"/>
      <c r="C202" s="151" t="s">
        <v>330</v>
      </c>
      <c r="D202" s="151" t="s">
        <v>182</v>
      </c>
      <c r="E202" s="152" t="s">
        <v>827</v>
      </c>
      <c r="F202" s="153" t="s">
        <v>140</v>
      </c>
      <c r="G202" s="154">
        <v>491.26900000000001</v>
      </c>
      <c r="H202" s="155"/>
      <c r="I202" s="155">
        <f t="shared" si="30"/>
        <v>0</v>
      </c>
      <c r="J202" s="156"/>
      <c r="K202" s="157"/>
      <c r="L202" s="158" t="s">
        <v>1</v>
      </c>
      <c r="M202" s="159" t="s">
        <v>37</v>
      </c>
      <c r="N202" s="147">
        <v>0</v>
      </c>
      <c r="O202" s="147">
        <f t="shared" si="31"/>
        <v>0</v>
      </c>
      <c r="P202" s="147">
        <v>0</v>
      </c>
      <c r="Q202" s="147">
        <f t="shared" si="32"/>
        <v>0</v>
      </c>
      <c r="R202" s="147">
        <v>0</v>
      </c>
      <c r="S202" s="148">
        <f t="shared" si="33"/>
        <v>0</v>
      </c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Q202" s="149" t="s">
        <v>238</v>
      </c>
      <c r="AS202" s="149" t="s">
        <v>182</v>
      </c>
      <c r="AT202" s="149" t="s">
        <v>142</v>
      </c>
      <c r="AX202" s="14" t="s">
        <v>136</v>
      </c>
      <c r="BD202" s="150">
        <f t="shared" si="34"/>
        <v>0</v>
      </c>
      <c r="BE202" s="150">
        <f t="shared" si="35"/>
        <v>0</v>
      </c>
      <c r="BF202" s="150">
        <f t="shared" si="36"/>
        <v>0</v>
      </c>
      <c r="BG202" s="150">
        <f t="shared" si="37"/>
        <v>0</v>
      </c>
      <c r="BH202" s="150">
        <f t="shared" si="38"/>
        <v>0</v>
      </c>
      <c r="BI202" s="14" t="s">
        <v>142</v>
      </c>
      <c r="BJ202" s="150">
        <f t="shared" si="39"/>
        <v>0</v>
      </c>
      <c r="BK202" s="14" t="s">
        <v>190</v>
      </c>
      <c r="BL202" s="149" t="s">
        <v>331</v>
      </c>
    </row>
    <row r="203" spans="1:64" s="2" customFormat="1" ht="24" customHeight="1">
      <c r="A203" s="26"/>
      <c r="B203" s="138"/>
      <c r="C203" s="151" t="s">
        <v>332</v>
      </c>
      <c r="D203" s="151" t="s">
        <v>182</v>
      </c>
      <c r="E203" s="152" t="s">
        <v>333</v>
      </c>
      <c r="F203" s="153" t="s">
        <v>252</v>
      </c>
      <c r="G203" s="154">
        <v>1910</v>
      </c>
      <c r="H203" s="155"/>
      <c r="I203" s="155">
        <f t="shared" si="30"/>
        <v>0</v>
      </c>
      <c r="J203" s="156"/>
      <c r="K203" s="157"/>
      <c r="L203" s="158" t="s">
        <v>1</v>
      </c>
      <c r="M203" s="159" t="s">
        <v>37</v>
      </c>
      <c r="N203" s="147">
        <v>0</v>
      </c>
      <c r="O203" s="147">
        <f t="shared" si="31"/>
        <v>0</v>
      </c>
      <c r="P203" s="147">
        <v>0</v>
      </c>
      <c r="Q203" s="147">
        <f t="shared" si="32"/>
        <v>0</v>
      </c>
      <c r="R203" s="147">
        <v>0</v>
      </c>
      <c r="S203" s="148">
        <f t="shared" si="33"/>
        <v>0</v>
      </c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Q203" s="149" t="s">
        <v>238</v>
      </c>
      <c r="AS203" s="149" t="s">
        <v>182</v>
      </c>
      <c r="AT203" s="149" t="s">
        <v>142</v>
      </c>
      <c r="AX203" s="14" t="s">
        <v>136</v>
      </c>
      <c r="BD203" s="150">
        <f t="shared" si="34"/>
        <v>0</v>
      </c>
      <c r="BE203" s="150">
        <f t="shared" si="35"/>
        <v>0</v>
      </c>
      <c r="BF203" s="150">
        <f t="shared" si="36"/>
        <v>0</v>
      </c>
      <c r="BG203" s="150">
        <f t="shared" si="37"/>
        <v>0</v>
      </c>
      <c r="BH203" s="150">
        <f t="shared" si="38"/>
        <v>0</v>
      </c>
      <c r="BI203" s="14" t="s">
        <v>142</v>
      </c>
      <c r="BJ203" s="150">
        <f t="shared" si="39"/>
        <v>0</v>
      </c>
      <c r="BK203" s="14" t="s">
        <v>190</v>
      </c>
      <c r="BL203" s="149" t="s">
        <v>334</v>
      </c>
    </row>
    <row r="204" spans="1:64" s="2" customFormat="1" ht="16.5" customHeight="1">
      <c r="A204" s="26"/>
      <c r="B204" s="138"/>
      <c r="C204" s="151" t="s">
        <v>335</v>
      </c>
      <c r="D204" s="151" t="s">
        <v>182</v>
      </c>
      <c r="E204" s="152" t="s">
        <v>336</v>
      </c>
      <c r="F204" s="153" t="s">
        <v>252</v>
      </c>
      <c r="G204" s="154">
        <v>4</v>
      </c>
      <c r="H204" s="155"/>
      <c r="I204" s="155">
        <f t="shared" si="30"/>
        <v>0</v>
      </c>
      <c r="J204" s="156"/>
      <c r="K204" s="157"/>
      <c r="L204" s="158" t="s">
        <v>1</v>
      </c>
      <c r="M204" s="159" t="s">
        <v>37</v>
      </c>
      <c r="N204" s="147">
        <v>0</v>
      </c>
      <c r="O204" s="147">
        <f t="shared" si="31"/>
        <v>0</v>
      </c>
      <c r="P204" s="147">
        <v>4.0000000000000002E-4</v>
      </c>
      <c r="Q204" s="147">
        <f t="shared" si="32"/>
        <v>1.6000000000000001E-3</v>
      </c>
      <c r="R204" s="147">
        <v>0</v>
      </c>
      <c r="S204" s="148">
        <f t="shared" si="33"/>
        <v>0</v>
      </c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Q204" s="149" t="s">
        <v>238</v>
      </c>
      <c r="AS204" s="149" t="s">
        <v>182</v>
      </c>
      <c r="AT204" s="149" t="s">
        <v>142</v>
      </c>
      <c r="AX204" s="14" t="s">
        <v>136</v>
      </c>
      <c r="BD204" s="150">
        <f t="shared" si="34"/>
        <v>0</v>
      </c>
      <c r="BE204" s="150">
        <f t="shared" si="35"/>
        <v>0</v>
      </c>
      <c r="BF204" s="150">
        <f t="shared" si="36"/>
        <v>0</v>
      </c>
      <c r="BG204" s="150">
        <f t="shared" si="37"/>
        <v>0</v>
      </c>
      <c r="BH204" s="150">
        <f t="shared" si="38"/>
        <v>0</v>
      </c>
      <c r="BI204" s="14" t="s">
        <v>142</v>
      </c>
      <c r="BJ204" s="150">
        <f t="shared" si="39"/>
        <v>0</v>
      </c>
      <c r="BK204" s="14" t="s">
        <v>190</v>
      </c>
      <c r="BL204" s="149" t="s">
        <v>337</v>
      </c>
    </row>
    <row r="205" spans="1:64" s="2" customFormat="1" ht="24" customHeight="1">
      <c r="A205" s="26"/>
      <c r="B205" s="138"/>
      <c r="C205" s="139" t="s">
        <v>338</v>
      </c>
      <c r="D205" s="139" t="s">
        <v>138</v>
      </c>
      <c r="E205" s="140" t="s">
        <v>339</v>
      </c>
      <c r="F205" s="141" t="s">
        <v>187</v>
      </c>
      <c r="G205" s="142">
        <v>54</v>
      </c>
      <c r="H205" s="143"/>
      <c r="I205" s="143">
        <f t="shared" si="30"/>
        <v>0</v>
      </c>
      <c r="J205" s="144"/>
      <c r="K205" s="27"/>
      <c r="L205" s="145" t="s">
        <v>1</v>
      </c>
      <c r="M205" s="146" t="s">
        <v>37</v>
      </c>
      <c r="N205" s="147">
        <v>0</v>
      </c>
      <c r="O205" s="147">
        <f t="shared" si="31"/>
        <v>0</v>
      </c>
      <c r="P205" s="147">
        <v>0</v>
      </c>
      <c r="Q205" s="147">
        <f t="shared" si="32"/>
        <v>0</v>
      </c>
      <c r="R205" s="147">
        <v>0</v>
      </c>
      <c r="S205" s="148">
        <f t="shared" si="33"/>
        <v>0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Q205" s="149" t="s">
        <v>190</v>
      </c>
      <c r="AS205" s="149" t="s">
        <v>138</v>
      </c>
      <c r="AT205" s="149" t="s">
        <v>142</v>
      </c>
      <c r="AX205" s="14" t="s">
        <v>136</v>
      </c>
      <c r="BD205" s="150">
        <f t="shared" si="34"/>
        <v>0</v>
      </c>
      <c r="BE205" s="150">
        <f t="shared" si="35"/>
        <v>0</v>
      </c>
      <c r="BF205" s="150">
        <f t="shared" si="36"/>
        <v>0</v>
      </c>
      <c r="BG205" s="150">
        <f t="shared" si="37"/>
        <v>0</v>
      </c>
      <c r="BH205" s="150">
        <f t="shared" si="38"/>
        <v>0</v>
      </c>
      <c r="BI205" s="14" t="s">
        <v>142</v>
      </c>
      <c r="BJ205" s="150">
        <f t="shared" si="39"/>
        <v>0</v>
      </c>
      <c r="BK205" s="14" t="s">
        <v>190</v>
      </c>
      <c r="BL205" s="149" t="s">
        <v>340</v>
      </c>
    </row>
    <row r="206" spans="1:64" s="2" customFormat="1" ht="24" customHeight="1">
      <c r="A206" s="26"/>
      <c r="B206" s="138"/>
      <c r="C206" s="151" t="s">
        <v>341</v>
      </c>
      <c r="D206" s="151" t="s">
        <v>182</v>
      </c>
      <c r="E206" s="152" t="s">
        <v>828</v>
      </c>
      <c r="F206" s="153" t="s">
        <v>187</v>
      </c>
      <c r="G206" s="154">
        <v>54</v>
      </c>
      <c r="H206" s="155"/>
      <c r="I206" s="155">
        <f t="shared" si="30"/>
        <v>0</v>
      </c>
      <c r="J206" s="156"/>
      <c r="K206" s="157"/>
      <c r="L206" s="158" t="s">
        <v>1</v>
      </c>
      <c r="M206" s="159" t="s">
        <v>37</v>
      </c>
      <c r="N206" s="147">
        <v>0</v>
      </c>
      <c r="O206" s="147">
        <f t="shared" si="31"/>
        <v>0</v>
      </c>
      <c r="P206" s="147">
        <v>0</v>
      </c>
      <c r="Q206" s="147">
        <f t="shared" si="32"/>
        <v>0</v>
      </c>
      <c r="R206" s="147">
        <v>0</v>
      </c>
      <c r="S206" s="148">
        <f t="shared" si="33"/>
        <v>0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Q206" s="149" t="s">
        <v>238</v>
      </c>
      <c r="AS206" s="149" t="s">
        <v>182</v>
      </c>
      <c r="AT206" s="149" t="s">
        <v>142</v>
      </c>
      <c r="AX206" s="14" t="s">
        <v>136</v>
      </c>
      <c r="BD206" s="150">
        <f t="shared" si="34"/>
        <v>0</v>
      </c>
      <c r="BE206" s="150">
        <f t="shared" si="35"/>
        <v>0</v>
      </c>
      <c r="BF206" s="150">
        <f t="shared" si="36"/>
        <v>0</v>
      </c>
      <c r="BG206" s="150">
        <f t="shared" si="37"/>
        <v>0</v>
      </c>
      <c r="BH206" s="150">
        <f t="shared" si="38"/>
        <v>0</v>
      </c>
      <c r="BI206" s="14" t="s">
        <v>142</v>
      </c>
      <c r="BJ206" s="150">
        <f t="shared" si="39"/>
        <v>0</v>
      </c>
      <c r="BK206" s="14" t="s">
        <v>190</v>
      </c>
      <c r="BL206" s="149" t="s">
        <v>342</v>
      </c>
    </row>
    <row r="207" spans="1:64" s="2" customFormat="1" ht="36" customHeight="1">
      <c r="A207" s="26"/>
      <c r="B207" s="138"/>
      <c r="C207" s="139" t="s">
        <v>343</v>
      </c>
      <c r="D207" s="139" t="s">
        <v>138</v>
      </c>
      <c r="E207" s="140" t="s">
        <v>344</v>
      </c>
      <c r="F207" s="141" t="s">
        <v>140</v>
      </c>
      <c r="G207" s="142">
        <v>25.56</v>
      </c>
      <c r="H207" s="143"/>
      <c r="I207" s="143">
        <f t="shared" si="30"/>
        <v>0</v>
      </c>
      <c r="J207" s="144"/>
      <c r="K207" s="27"/>
      <c r="L207" s="145" t="s">
        <v>1</v>
      </c>
      <c r="M207" s="146" t="s">
        <v>37</v>
      </c>
      <c r="N207" s="147">
        <v>0.34599999999999997</v>
      </c>
      <c r="O207" s="147">
        <f t="shared" si="31"/>
        <v>8.8437599999999996</v>
      </c>
      <c r="P207" s="147">
        <v>0</v>
      </c>
      <c r="Q207" s="147">
        <f t="shared" si="32"/>
        <v>0</v>
      </c>
      <c r="R207" s="147">
        <v>0</v>
      </c>
      <c r="S207" s="148">
        <f t="shared" si="33"/>
        <v>0</v>
      </c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Q207" s="149" t="s">
        <v>190</v>
      </c>
      <c r="AS207" s="149" t="s">
        <v>138</v>
      </c>
      <c r="AT207" s="149" t="s">
        <v>142</v>
      </c>
      <c r="AX207" s="14" t="s">
        <v>136</v>
      </c>
      <c r="BD207" s="150">
        <f t="shared" si="34"/>
        <v>0</v>
      </c>
      <c r="BE207" s="150">
        <f t="shared" si="35"/>
        <v>0</v>
      </c>
      <c r="BF207" s="150">
        <f t="shared" si="36"/>
        <v>0</v>
      </c>
      <c r="BG207" s="150">
        <f t="shared" si="37"/>
        <v>0</v>
      </c>
      <c r="BH207" s="150">
        <f t="shared" si="38"/>
        <v>0</v>
      </c>
      <c r="BI207" s="14" t="s">
        <v>142</v>
      </c>
      <c r="BJ207" s="150">
        <f t="shared" si="39"/>
        <v>0</v>
      </c>
      <c r="BK207" s="14" t="s">
        <v>190</v>
      </c>
      <c r="BL207" s="149" t="s">
        <v>345</v>
      </c>
    </row>
    <row r="208" spans="1:64" s="2" customFormat="1" ht="36" customHeight="1">
      <c r="A208" s="26"/>
      <c r="B208" s="138"/>
      <c r="C208" s="151" t="s">
        <v>346</v>
      </c>
      <c r="D208" s="151" t="s">
        <v>182</v>
      </c>
      <c r="E208" s="152" t="s">
        <v>827</v>
      </c>
      <c r="F208" s="153" t="s">
        <v>140</v>
      </c>
      <c r="G208" s="154">
        <v>26.327000000000002</v>
      </c>
      <c r="H208" s="155"/>
      <c r="I208" s="155">
        <f t="shared" si="30"/>
        <v>0</v>
      </c>
      <c r="J208" s="156"/>
      <c r="K208" s="157"/>
      <c r="L208" s="158" t="s">
        <v>1</v>
      </c>
      <c r="M208" s="159" t="s">
        <v>37</v>
      </c>
      <c r="N208" s="147">
        <v>0</v>
      </c>
      <c r="O208" s="147">
        <f t="shared" si="31"/>
        <v>0</v>
      </c>
      <c r="P208" s="147">
        <v>0</v>
      </c>
      <c r="Q208" s="147">
        <f t="shared" si="32"/>
        <v>0</v>
      </c>
      <c r="R208" s="147">
        <v>0</v>
      </c>
      <c r="S208" s="148">
        <f t="shared" si="33"/>
        <v>0</v>
      </c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Q208" s="149" t="s">
        <v>238</v>
      </c>
      <c r="AS208" s="149" t="s">
        <v>182</v>
      </c>
      <c r="AT208" s="149" t="s">
        <v>142</v>
      </c>
      <c r="AX208" s="14" t="s">
        <v>136</v>
      </c>
      <c r="BD208" s="150">
        <f t="shared" si="34"/>
        <v>0</v>
      </c>
      <c r="BE208" s="150">
        <f t="shared" si="35"/>
        <v>0</v>
      </c>
      <c r="BF208" s="150">
        <f t="shared" si="36"/>
        <v>0</v>
      </c>
      <c r="BG208" s="150">
        <f t="shared" si="37"/>
        <v>0</v>
      </c>
      <c r="BH208" s="150">
        <f t="shared" si="38"/>
        <v>0</v>
      </c>
      <c r="BI208" s="14" t="s">
        <v>142</v>
      </c>
      <c r="BJ208" s="150">
        <f t="shared" si="39"/>
        <v>0</v>
      </c>
      <c r="BK208" s="14" t="s">
        <v>190</v>
      </c>
      <c r="BL208" s="149" t="s">
        <v>347</v>
      </c>
    </row>
    <row r="209" spans="1:64" s="2" customFormat="1" ht="16.5" customHeight="1">
      <c r="A209" s="26"/>
      <c r="B209" s="138"/>
      <c r="C209" s="139" t="s">
        <v>348</v>
      </c>
      <c r="D209" s="139" t="s">
        <v>138</v>
      </c>
      <c r="E209" s="140" t="s">
        <v>349</v>
      </c>
      <c r="F209" s="141" t="s">
        <v>252</v>
      </c>
      <c r="G209" s="142">
        <v>4</v>
      </c>
      <c r="H209" s="143"/>
      <c r="I209" s="143">
        <f t="shared" si="30"/>
        <v>0</v>
      </c>
      <c r="J209" s="144"/>
      <c r="K209" s="27"/>
      <c r="L209" s="145" t="s">
        <v>1</v>
      </c>
      <c r="M209" s="146" t="s">
        <v>37</v>
      </c>
      <c r="N209" s="147">
        <v>0.23</v>
      </c>
      <c r="O209" s="147">
        <f t="shared" si="31"/>
        <v>0.92</v>
      </c>
      <c r="P209" s="147">
        <v>1.0000000000000001E-5</v>
      </c>
      <c r="Q209" s="147">
        <f t="shared" si="32"/>
        <v>4.0000000000000003E-5</v>
      </c>
      <c r="R209" s="147">
        <v>0</v>
      </c>
      <c r="S209" s="148">
        <f t="shared" si="33"/>
        <v>0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Q209" s="149" t="s">
        <v>190</v>
      </c>
      <c r="AS209" s="149" t="s">
        <v>138</v>
      </c>
      <c r="AT209" s="149" t="s">
        <v>142</v>
      </c>
      <c r="AX209" s="14" t="s">
        <v>136</v>
      </c>
      <c r="BD209" s="150">
        <f t="shared" si="34"/>
        <v>0</v>
      </c>
      <c r="BE209" s="150">
        <f t="shared" si="35"/>
        <v>0</v>
      </c>
      <c r="BF209" s="150">
        <f t="shared" si="36"/>
        <v>0</v>
      </c>
      <c r="BG209" s="150">
        <f t="shared" si="37"/>
        <v>0</v>
      </c>
      <c r="BH209" s="150">
        <f t="shared" si="38"/>
        <v>0</v>
      </c>
      <c r="BI209" s="14" t="s">
        <v>142</v>
      </c>
      <c r="BJ209" s="150">
        <f t="shared" si="39"/>
        <v>0</v>
      </c>
      <c r="BK209" s="14" t="s">
        <v>190</v>
      </c>
      <c r="BL209" s="149" t="s">
        <v>350</v>
      </c>
    </row>
    <row r="210" spans="1:64" s="2" customFormat="1" ht="16.5" customHeight="1">
      <c r="A210" s="26"/>
      <c r="B210" s="138"/>
      <c r="C210" s="151" t="s">
        <v>351</v>
      </c>
      <c r="D210" s="151" t="s">
        <v>182</v>
      </c>
      <c r="E210" s="152" t="s">
        <v>352</v>
      </c>
      <c r="F210" s="153" t="s">
        <v>252</v>
      </c>
      <c r="G210" s="154">
        <v>4</v>
      </c>
      <c r="H210" s="155"/>
      <c r="I210" s="155">
        <f t="shared" si="30"/>
        <v>0</v>
      </c>
      <c r="J210" s="156"/>
      <c r="K210" s="157"/>
      <c r="L210" s="158" t="s">
        <v>1</v>
      </c>
      <c r="M210" s="159" t="s">
        <v>37</v>
      </c>
      <c r="N210" s="147">
        <v>0</v>
      </c>
      <c r="O210" s="147">
        <f t="shared" si="31"/>
        <v>0</v>
      </c>
      <c r="P210" s="147">
        <v>3.8000000000000002E-4</v>
      </c>
      <c r="Q210" s="147">
        <f t="shared" si="32"/>
        <v>1.5200000000000001E-3</v>
      </c>
      <c r="R210" s="147">
        <v>0</v>
      </c>
      <c r="S210" s="148">
        <f t="shared" si="33"/>
        <v>0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Q210" s="149" t="s">
        <v>238</v>
      </c>
      <c r="AS210" s="149" t="s">
        <v>182</v>
      </c>
      <c r="AT210" s="149" t="s">
        <v>142</v>
      </c>
      <c r="AX210" s="14" t="s">
        <v>136</v>
      </c>
      <c r="BD210" s="150">
        <f t="shared" si="34"/>
        <v>0</v>
      </c>
      <c r="BE210" s="150">
        <f t="shared" si="35"/>
        <v>0</v>
      </c>
      <c r="BF210" s="150">
        <f t="shared" si="36"/>
        <v>0</v>
      </c>
      <c r="BG210" s="150">
        <f t="shared" si="37"/>
        <v>0</v>
      </c>
      <c r="BH210" s="150">
        <f t="shared" si="38"/>
        <v>0</v>
      </c>
      <c r="BI210" s="14" t="s">
        <v>142</v>
      </c>
      <c r="BJ210" s="150">
        <f t="shared" si="39"/>
        <v>0</v>
      </c>
      <c r="BK210" s="14" t="s">
        <v>190</v>
      </c>
      <c r="BL210" s="149" t="s">
        <v>353</v>
      </c>
    </row>
    <row r="211" spans="1:64" s="2" customFormat="1" ht="36" customHeight="1">
      <c r="A211" s="26"/>
      <c r="B211" s="138"/>
      <c r="C211" s="139" t="s">
        <v>354</v>
      </c>
      <c r="D211" s="139" t="s">
        <v>138</v>
      </c>
      <c r="E211" s="140" t="s">
        <v>355</v>
      </c>
      <c r="F211" s="141" t="s">
        <v>187</v>
      </c>
      <c r="G211" s="142">
        <v>1</v>
      </c>
      <c r="H211" s="143"/>
      <c r="I211" s="143">
        <f t="shared" si="30"/>
        <v>0</v>
      </c>
      <c r="J211" s="144"/>
      <c r="K211" s="27"/>
      <c r="L211" s="145" t="s">
        <v>1</v>
      </c>
      <c r="M211" s="146" t="s">
        <v>37</v>
      </c>
      <c r="N211" s="147">
        <v>0.3553</v>
      </c>
      <c r="O211" s="147">
        <f t="shared" si="31"/>
        <v>0.3553</v>
      </c>
      <c r="P211" s="147">
        <v>3.4400000000000003E-5</v>
      </c>
      <c r="Q211" s="147">
        <f t="shared" si="32"/>
        <v>3.4400000000000003E-5</v>
      </c>
      <c r="R211" s="147">
        <v>0</v>
      </c>
      <c r="S211" s="148">
        <f t="shared" si="33"/>
        <v>0</v>
      </c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Q211" s="149" t="s">
        <v>190</v>
      </c>
      <c r="AS211" s="149" t="s">
        <v>138</v>
      </c>
      <c r="AT211" s="149" t="s">
        <v>142</v>
      </c>
      <c r="AX211" s="14" t="s">
        <v>136</v>
      </c>
      <c r="BD211" s="150">
        <f t="shared" si="34"/>
        <v>0</v>
      </c>
      <c r="BE211" s="150">
        <f t="shared" si="35"/>
        <v>0</v>
      </c>
      <c r="BF211" s="150">
        <f t="shared" si="36"/>
        <v>0</v>
      </c>
      <c r="BG211" s="150">
        <f t="shared" si="37"/>
        <v>0</v>
      </c>
      <c r="BH211" s="150">
        <f t="shared" si="38"/>
        <v>0</v>
      </c>
      <c r="BI211" s="14" t="s">
        <v>142</v>
      </c>
      <c r="BJ211" s="150">
        <f t="shared" si="39"/>
        <v>0</v>
      </c>
      <c r="BK211" s="14" t="s">
        <v>190</v>
      </c>
      <c r="BL211" s="149" t="s">
        <v>356</v>
      </c>
    </row>
    <row r="212" spans="1:64" s="2" customFormat="1" ht="16.5" customHeight="1">
      <c r="A212" s="26"/>
      <c r="B212" s="138"/>
      <c r="C212" s="151" t="s">
        <v>357</v>
      </c>
      <c r="D212" s="151" t="s">
        <v>182</v>
      </c>
      <c r="E212" s="152" t="s">
        <v>358</v>
      </c>
      <c r="F212" s="153" t="s">
        <v>252</v>
      </c>
      <c r="G212" s="154">
        <v>9</v>
      </c>
      <c r="H212" s="155"/>
      <c r="I212" s="155">
        <f t="shared" si="30"/>
        <v>0</v>
      </c>
      <c r="J212" s="156"/>
      <c r="K212" s="157"/>
      <c r="L212" s="158" t="s">
        <v>1</v>
      </c>
      <c r="M212" s="159" t="s">
        <v>37</v>
      </c>
      <c r="N212" s="147">
        <v>0</v>
      </c>
      <c r="O212" s="147">
        <f t="shared" si="31"/>
        <v>0</v>
      </c>
      <c r="P212" s="147">
        <v>2.0000000000000001E-4</v>
      </c>
      <c r="Q212" s="147">
        <f t="shared" si="32"/>
        <v>1.8000000000000002E-3</v>
      </c>
      <c r="R212" s="147">
        <v>0</v>
      </c>
      <c r="S212" s="148">
        <f t="shared" si="33"/>
        <v>0</v>
      </c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Q212" s="149" t="s">
        <v>238</v>
      </c>
      <c r="AS212" s="149" t="s">
        <v>182</v>
      </c>
      <c r="AT212" s="149" t="s">
        <v>142</v>
      </c>
      <c r="AX212" s="14" t="s">
        <v>136</v>
      </c>
      <c r="BD212" s="150">
        <f t="shared" si="34"/>
        <v>0</v>
      </c>
      <c r="BE212" s="150">
        <f t="shared" si="35"/>
        <v>0</v>
      </c>
      <c r="BF212" s="150">
        <f t="shared" si="36"/>
        <v>0</v>
      </c>
      <c r="BG212" s="150">
        <f t="shared" si="37"/>
        <v>0</v>
      </c>
      <c r="BH212" s="150">
        <f t="shared" si="38"/>
        <v>0</v>
      </c>
      <c r="BI212" s="14" t="s">
        <v>142</v>
      </c>
      <c r="BJ212" s="150">
        <f t="shared" si="39"/>
        <v>0</v>
      </c>
      <c r="BK212" s="14" t="s">
        <v>190</v>
      </c>
      <c r="BL212" s="149" t="s">
        <v>359</v>
      </c>
    </row>
    <row r="213" spans="1:64" s="2" customFormat="1" ht="16.5" customHeight="1">
      <c r="A213" s="26"/>
      <c r="B213" s="138"/>
      <c r="C213" s="139" t="s">
        <v>360</v>
      </c>
      <c r="D213" s="139" t="s">
        <v>138</v>
      </c>
      <c r="E213" s="140" t="s">
        <v>361</v>
      </c>
      <c r="F213" s="141" t="s">
        <v>187</v>
      </c>
      <c r="G213" s="142">
        <v>8.8000000000000007</v>
      </c>
      <c r="H213" s="143"/>
      <c r="I213" s="143">
        <f t="shared" si="30"/>
        <v>0</v>
      </c>
      <c r="J213" s="144"/>
      <c r="K213" s="27"/>
      <c r="L213" s="145" t="s">
        <v>1</v>
      </c>
      <c r="M213" s="146" t="s">
        <v>37</v>
      </c>
      <c r="N213" s="147">
        <v>0</v>
      </c>
      <c r="O213" s="147">
        <f t="shared" si="31"/>
        <v>0</v>
      </c>
      <c r="P213" s="147">
        <v>0</v>
      </c>
      <c r="Q213" s="147">
        <f t="shared" si="32"/>
        <v>0</v>
      </c>
      <c r="R213" s="147">
        <v>0</v>
      </c>
      <c r="S213" s="148">
        <f t="shared" si="33"/>
        <v>0</v>
      </c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Q213" s="149" t="s">
        <v>190</v>
      </c>
      <c r="AS213" s="149" t="s">
        <v>138</v>
      </c>
      <c r="AT213" s="149" t="s">
        <v>142</v>
      </c>
      <c r="AX213" s="14" t="s">
        <v>136</v>
      </c>
      <c r="BD213" s="150">
        <f t="shared" si="34"/>
        <v>0</v>
      </c>
      <c r="BE213" s="150">
        <f t="shared" si="35"/>
        <v>0</v>
      </c>
      <c r="BF213" s="150">
        <f t="shared" si="36"/>
        <v>0</v>
      </c>
      <c r="BG213" s="150">
        <f t="shared" si="37"/>
        <v>0</v>
      </c>
      <c r="BH213" s="150">
        <f t="shared" si="38"/>
        <v>0</v>
      </c>
      <c r="BI213" s="14" t="s">
        <v>142</v>
      </c>
      <c r="BJ213" s="150">
        <f t="shared" si="39"/>
        <v>0</v>
      </c>
      <c r="BK213" s="14" t="s">
        <v>190</v>
      </c>
      <c r="BL213" s="149" t="s">
        <v>362</v>
      </c>
    </row>
    <row r="214" spans="1:64" s="2" customFormat="1" ht="36" customHeight="1">
      <c r="A214" s="26"/>
      <c r="B214" s="138"/>
      <c r="C214" s="139" t="s">
        <v>363</v>
      </c>
      <c r="D214" s="139" t="s">
        <v>138</v>
      </c>
      <c r="E214" s="140" t="s">
        <v>364</v>
      </c>
      <c r="F214" s="141" t="s">
        <v>187</v>
      </c>
      <c r="G214" s="142">
        <v>54</v>
      </c>
      <c r="H214" s="143"/>
      <c r="I214" s="143">
        <f t="shared" si="30"/>
        <v>0</v>
      </c>
      <c r="J214" s="144"/>
      <c r="K214" s="27"/>
      <c r="L214" s="145" t="s">
        <v>1</v>
      </c>
      <c r="M214" s="146" t="s">
        <v>37</v>
      </c>
      <c r="N214" s="147">
        <v>0.61058000000000001</v>
      </c>
      <c r="O214" s="147">
        <f t="shared" si="31"/>
        <v>32.971319999999999</v>
      </c>
      <c r="P214" s="147">
        <v>3.3E-4</v>
      </c>
      <c r="Q214" s="147">
        <f t="shared" si="32"/>
        <v>1.7819999999999999E-2</v>
      </c>
      <c r="R214" s="147">
        <v>0</v>
      </c>
      <c r="S214" s="148">
        <f t="shared" si="33"/>
        <v>0</v>
      </c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Q214" s="149" t="s">
        <v>190</v>
      </c>
      <c r="AS214" s="149" t="s">
        <v>138</v>
      </c>
      <c r="AT214" s="149" t="s">
        <v>142</v>
      </c>
      <c r="AX214" s="14" t="s">
        <v>136</v>
      </c>
      <c r="BD214" s="150">
        <f t="shared" si="34"/>
        <v>0</v>
      </c>
      <c r="BE214" s="150">
        <f t="shared" si="35"/>
        <v>0</v>
      </c>
      <c r="BF214" s="150">
        <f t="shared" si="36"/>
        <v>0</v>
      </c>
      <c r="BG214" s="150">
        <f t="shared" si="37"/>
        <v>0</v>
      </c>
      <c r="BH214" s="150">
        <f t="shared" si="38"/>
        <v>0</v>
      </c>
      <c r="BI214" s="14" t="s">
        <v>142</v>
      </c>
      <c r="BJ214" s="150">
        <f t="shared" si="39"/>
        <v>0</v>
      </c>
      <c r="BK214" s="14" t="s">
        <v>190</v>
      </c>
      <c r="BL214" s="149" t="s">
        <v>365</v>
      </c>
    </row>
    <row r="215" spans="1:64" s="2" customFormat="1" ht="24" customHeight="1">
      <c r="A215" s="26"/>
      <c r="B215" s="138"/>
      <c r="C215" s="151" t="s">
        <v>366</v>
      </c>
      <c r="D215" s="151" t="s">
        <v>182</v>
      </c>
      <c r="E215" s="152" t="s">
        <v>829</v>
      </c>
      <c r="F215" s="153" t="s">
        <v>252</v>
      </c>
      <c r="G215" s="154">
        <v>432</v>
      </c>
      <c r="H215" s="155"/>
      <c r="I215" s="155">
        <f t="shared" si="30"/>
        <v>0</v>
      </c>
      <c r="J215" s="156"/>
      <c r="K215" s="157"/>
      <c r="L215" s="158" t="s">
        <v>1</v>
      </c>
      <c r="M215" s="159" t="s">
        <v>37</v>
      </c>
      <c r="N215" s="147">
        <v>0</v>
      </c>
      <c r="O215" s="147">
        <f t="shared" si="31"/>
        <v>0</v>
      </c>
      <c r="P215" s="147">
        <v>3.5E-4</v>
      </c>
      <c r="Q215" s="147">
        <f t="shared" si="32"/>
        <v>0.1512</v>
      </c>
      <c r="R215" s="147">
        <v>0</v>
      </c>
      <c r="S215" s="148">
        <f t="shared" si="33"/>
        <v>0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Q215" s="149" t="s">
        <v>238</v>
      </c>
      <c r="AS215" s="149" t="s">
        <v>182</v>
      </c>
      <c r="AT215" s="149" t="s">
        <v>142</v>
      </c>
      <c r="AX215" s="14" t="s">
        <v>136</v>
      </c>
      <c r="BD215" s="150">
        <f t="shared" si="34"/>
        <v>0</v>
      </c>
      <c r="BE215" s="150">
        <f t="shared" si="35"/>
        <v>0</v>
      </c>
      <c r="BF215" s="150">
        <f t="shared" si="36"/>
        <v>0</v>
      </c>
      <c r="BG215" s="150">
        <f t="shared" si="37"/>
        <v>0</v>
      </c>
      <c r="BH215" s="150">
        <f t="shared" si="38"/>
        <v>0</v>
      </c>
      <c r="BI215" s="14" t="s">
        <v>142</v>
      </c>
      <c r="BJ215" s="150">
        <f t="shared" si="39"/>
        <v>0</v>
      </c>
      <c r="BK215" s="14" t="s">
        <v>190</v>
      </c>
      <c r="BL215" s="149" t="s">
        <v>367</v>
      </c>
    </row>
    <row r="216" spans="1:64" s="2" customFormat="1" ht="24" customHeight="1">
      <c r="A216" s="26"/>
      <c r="B216" s="138"/>
      <c r="C216" s="139" t="s">
        <v>368</v>
      </c>
      <c r="D216" s="139" t="s">
        <v>138</v>
      </c>
      <c r="E216" s="140" t="s">
        <v>369</v>
      </c>
      <c r="F216" s="141" t="s">
        <v>140</v>
      </c>
      <c r="G216" s="142">
        <v>502.52</v>
      </c>
      <c r="H216" s="143"/>
      <c r="I216" s="143">
        <f t="shared" si="30"/>
        <v>0</v>
      </c>
      <c r="J216" s="144"/>
      <c r="K216" s="27"/>
      <c r="L216" s="145" t="s">
        <v>1</v>
      </c>
      <c r="M216" s="146" t="s">
        <v>37</v>
      </c>
      <c r="N216" s="147">
        <v>0</v>
      </c>
      <c r="O216" s="147">
        <f t="shared" si="31"/>
        <v>0</v>
      </c>
      <c r="P216" s="147">
        <v>0</v>
      </c>
      <c r="Q216" s="147">
        <f t="shared" si="32"/>
        <v>0</v>
      </c>
      <c r="R216" s="147">
        <v>0</v>
      </c>
      <c r="S216" s="148">
        <f t="shared" si="33"/>
        <v>0</v>
      </c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Q216" s="149" t="s">
        <v>190</v>
      </c>
      <c r="AS216" s="149" t="s">
        <v>138</v>
      </c>
      <c r="AT216" s="149" t="s">
        <v>142</v>
      </c>
      <c r="AX216" s="14" t="s">
        <v>136</v>
      </c>
      <c r="BD216" s="150">
        <f t="shared" si="34"/>
        <v>0</v>
      </c>
      <c r="BE216" s="150">
        <f t="shared" si="35"/>
        <v>0</v>
      </c>
      <c r="BF216" s="150">
        <f t="shared" si="36"/>
        <v>0</v>
      </c>
      <c r="BG216" s="150">
        <f t="shared" si="37"/>
        <v>0</v>
      </c>
      <c r="BH216" s="150">
        <f t="shared" si="38"/>
        <v>0</v>
      </c>
      <c r="BI216" s="14" t="s">
        <v>142</v>
      </c>
      <c r="BJ216" s="150">
        <f t="shared" si="39"/>
        <v>0</v>
      </c>
      <c r="BK216" s="14" t="s">
        <v>190</v>
      </c>
      <c r="BL216" s="149" t="s">
        <v>370</v>
      </c>
    </row>
    <row r="217" spans="1:64" s="2" customFormat="1" ht="36" customHeight="1">
      <c r="A217" s="26"/>
      <c r="B217" s="138"/>
      <c r="C217" s="151" t="s">
        <v>371</v>
      </c>
      <c r="D217" s="151" t="s">
        <v>182</v>
      </c>
      <c r="E217" s="152" t="s">
        <v>830</v>
      </c>
      <c r="F217" s="153" t="s">
        <v>140</v>
      </c>
      <c r="G217" s="154">
        <v>512.57000000000005</v>
      </c>
      <c r="H217" s="155"/>
      <c r="I217" s="155">
        <f t="shared" si="30"/>
        <v>0</v>
      </c>
      <c r="J217" s="156"/>
      <c r="K217" s="157"/>
      <c r="L217" s="158" t="s">
        <v>1</v>
      </c>
      <c r="M217" s="159" t="s">
        <v>37</v>
      </c>
      <c r="N217" s="147">
        <v>0</v>
      </c>
      <c r="O217" s="147">
        <f t="shared" si="31"/>
        <v>0</v>
      </c>
      <c r="P217" s="147">
        <v>0</v>
      </c>
      <c r="Q217" s="147">
        <f t="shared" si="32"/>
        <v>0</v>
      </c>
      <c r="R217" s="147">
        <v>0</v>
      </c>
      <c r="S217" s="148">
        <f t="shared" si="33"/>
        <v>0</v>
      </c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Q217" s="149" t="s">
        <v>238</v>
      </c>
      <c r="AS217" s="149" t="s">
        <v>182</v>
      </c>
      <c r="AT217" s="149" t="s">
        <v>142</v>
      </c>
      <c r="AX217" s="14" t="s">
        <v>136</v>
      </c>
      <c r="BD217" s="150">
        <f t="shared" si="34"/>
        <v>0</v>
      </c>
      <c r="BE217" s="150">
        <f t="shared" si="35"/>
        <v>0</v>
      </c>
      <c r="BF217" s="150">
        <f t="shared" si="36"/>
        <v>0</v>
      </c>
      <c r="BG217" s="150">
        <f t="shared" si="37"/>
        <v>0</v>
      </c>
      <c r="BH217" s="150">
        <f t="shared" si="38"/>
        <v>0</v>
      </c>
      <c r="BI217" s="14" t="s">
        <v>142</v>
      </c>
      <c r="BJ217" s="150">
        <f t="shared" si="39"/>
        <v>0</v>
      </c>
      <c r="BK217" s="14" t="s">
        <v>190</v>
      </c>
      <c r="BL217" s="149" t="s">
        <v>372</v>
      </c>
    </row>
    <row r="218" spans="1:64" s="2" customFormat="1" ht="24" customHeight="1">
      <c r="A218" s="26"/>
      <c r="B218" s="138"/>
      <c r="C218" s="139" t="s">
        <v>373</v>
      </c>
      <c r="D218" s="139" t="s">
        <v>138</v>
      </c>
      <c r="E218" s="140" t="s">
        <v>374</v>
      </c>
      <c r="F218" s="141" t="s">
        <v>187</v>
      </c>
      <c r="G218" s="142">
        <v>125.6</v>
      </c>
      <c r="H218" s="143"/>
      <c r="I218" s="143">
        <f t="shared" si="30"/>
        <v>0</v>
      </c>
      <c r="J218" s="144"/>
      <c r="K218" s="27"/>
      <c r="L218" s="145" t="s">
        <v>1</v>
      </c>
      <c r="M218" s="146" t="s">
        <v>37</v>
      </c>
      <c r="N218" s="147">
        <v>0.47199999999999998</v>
      </c>
      <c r="O218" s="147">
        <f t="shared" si="31"/>
        <v>59.283199999999994</v>
      </c>
      <c r="P218" s="147">
        <v>3.0000000000000001E-5</v>
      </c>
      <c r="Q218" s="147">
        <f t="shared" si="32"/>
        <v>3.7680000000000001E-3</v>
      </c>
      <c r="R218" s="147">
        <v>0</v>
      </c>
      <c r="S218" s="148">
        <f t="shared" si="33"/>
        <v>0</v>
      </c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Q218" s="149" t="s">
        <v>190</v>
      </c>
      <c r="AS218" s="149" t="s">
        <v>138</v>
      </c>
      <c r="AT218" s="149" t="s">
        <v>142</v>
      </c>
      <c r="AX218" s="14" t="s">
        <v>136</v>
      </c>
      <c r="BD218" s="150">
        <f t="shared" si="34"/>
        <v>0</v>
      </c>
      <c r="BE218" s="150">
        <f t="shared" si="35"/>
        <v>0</v>
      </c>
      <c r="BF218" s="150">
        <f t="shared" si="36"/>
        <v>0</v>
      </c>
      <c r="BG218" s="150">
        <f t="shared" si="37"/>
        <v>0</v>
      </c>
      <c r="BH218" s="150">
        <f t="shared" si="38"/>
        <v>0</v>
      </c>
      <c r="BI218" s="14" t="s">
        <v>142</v>
      </c>
      <c r="BJ218" s="150">
        <f t="shared" si="39"/>
        <v>0</v>
      </c>
      <c r="BK218" s="14" t="s">
        <v>190</v>
      </c>
      <c r="BL218" s="149" t="s">
        <v>375</v>
      </c>
    </row>
    <row r="219" spans="1:64" s="2" customFormat="1" ht="24" customHeight="1">
      <c r="A219" s="26"/>
      <c r="B219" s="138"/>
      <c r="C219" s="151" t="s">
        <v>376</v>
      </c>
      <c r="D219" s="151" t="s">
        <v>182</v>
      </c>
      <c r="E219" s="152" t="s">
        <v>831</v>
      </c>
      <c r="F219" s="153" t="s">
        <v>252</v>
      </c>
      <c r="G219" s="154">
        <v>190</v>
      </c>
      <c r="H219" s="155"/>
      <c r="I219" s="155">
        <f t="shared" si="30"/>
        <v>0</v>
      </c>
      <c r="J219" s="156"/>
      <c r="K219" s="157"/>
      <c r="L219" s="158" t="s">
        <v>1</v>
      </c>
      <c r="M219" s="159" t="s">
        <v>37</v>
      </c>
      <c r="N219" s="147">
        <v>0</v>
      </c>
      <c r="O219" s="147">
        <f t="shared" si="31"/>
        <v>0</v>
      </c>
      <c r="P219" s="147">
        <v>0</v>
      </c>
      <c r="Q219" s="147">
        <f t="shared" si="32"/>
        <v>0</v>
      </c>
      <c r="R219" s="147">
        <v>0</v>
      </c>
      <c r="S219" s="148">
        <f t="shared" si="33"/>
        <v>0</v>
      </c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Q219" s="149" t="s">
        <v>238</v>
      </c>
      <c r="AS219" s="149" t="s">
        <v>182</v>
      </c>
      <c r="AT219" s="149" t="s">
        <v>142</v>
      </c>
      <c r="AX219" s="14" t="s">
        <v>136</v>
      </c>
      <c r="BD219" s="150">
        <f t="shared" si="34"/>
        <v>0</v>
      </c>
      <c r="BE219" s="150">
        <f t="shared" si="35"/>
        <v>0</v>
      </c>
      <c r="BF219" s="150">
        <f t="shared" si="36"/>
        <v>0</v>
      </c>
      <c r="BG219" s="150">
        <f t="shared" si="37"/>
        <v>0</v>
      </c>
      <c r="BH219" s="150">
        <f t="shared" si="38"/>
        <v>0</v>
      </c>
      <c r="BI219" s="14" t="s">
        <v>142</v>
      </c>
      <c r="BJ219" s="150">
        <f t="shared" si="39"/>
        <v>0</v>
      </c>
      <c r="BK219" s="14" t="s">
        <v>190</v>
      </c>
      <c r="BL219" s="149" t="s">
        <v>377</v>
      </c>
    </row>
    <row r="220" spans="1:64" s="2" customFormat="1" ht="24" customHeight="1">
      <c r="A220" s="26"/>
      <c r="B220" s="138"/>
      <c r="C220" s="151" t="s">
        <v>378</v>
      </c>
      <c r="D220" s="151" t="s">
        <v>182</v>
      </c>
      <c r="E220" s="152" t="s">
        <v>832</v>
      </c>
      <c r="F220" s="153" t="s">
        <v>252</v>
      </c>
      <c r="G220" s="154">
        <v>190</v>
      </c>
      <c r="H220" s="155"/>
      <c r="I220" s="155">
        <f t="shared" si="30"/>
        <v>0</v>
      </c>
      <c r="J220" s="156"/>
      <c r="K220" s="157"/>
      <c r="L220" s="158" t="s">
        <v>1</v>
      </c>
      <c r="M220" s="159" t="s">
        <v>37</v>
      </c>
      <c r="N220" s="147">
        <v>0</v>
      </c>
      <c r="O220" s="147">
        <f t="shared" si="31"/>
        <v>0</v>
      </c>
      <c r="P220" s="147">
        <v>0</v>
      </c>
      <c r="Q220" s="147">
        <f t="shared" si="32"/>
        <v>0</v>
      </c>
      <c r="R220" s="147">
        <v>0</v>
      </c>
      <c r="S220" s="148">
        <f t="shared" si="33"/>
        <v>0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Q220" s="149" t="s">
        <v>238</v>
      </c>
      <c r="AS220" s="149" t="s">
        <v>182</v>
      </c>
      <c r="AT220" s="149" t="s">
        <v>142</v>
      </c>
      <c r="AX220" s="14" t="s">
        <v>136</v>
      </c>
      <c r="BD220" s="150">
        <f t="shared" si="34"/>
        <v>0</v>
      </c>
      <c r="BE220" s="150">
        <f t="shared" si="35"/>
        <v>0</v>
      </c>
      <c r="BF220" s="150">
        <f t="shared" si="36"/>
        <v>0</v>
      </c>
      <c r="BG220" s="150">
        <f t="shared" si="37"/>
        <v>0</v>
      </c>
      <c r="BH220" s="150">
        <f t="shared" si="38"/>
        <v>0</v>
      </c>
      <c r="BI220" s="14" t="s">
        <v>142</v>
      </c>
      <c r="BJ220" s="150">
        <f t="shared" si="39"/>
        <v>0</v>
      </c>
      <c r="BK220" s="14" t="s">
        <v>190</v>
      </c>
      <c r="BL220" s="149" t="s">
        <v>379</v>
      </c>
    </row>
    <row r="221" spans="1:64" s="2" customFormat="1" ht="24" customHeight="1">
      <c r="A221" s="26"/>
      <c r="B221" s="138"/>
      <c r="C221" s="151" t="s">
        <v>380</v>
      </c>
      <c r="D221" s="151" t="s">
        <v>182</v>
      </c>
      <c r="E221" s="152" t="s">
        <v>833</v>
      </c>
      <c r="F221" s="153" t="s">
        <v>140</v>
      </c>
      <c r="G221" s="154">
        <v>25.12</v>
      </c>
      <c r="H221" s="155"/>
      <c r="I221" s="155">
        <f t="shared" si="30"/>
        <v>0</v>
      </c>
      <c r="J221" s="156"/>
      <c r="K221" s="157"/>
      <c r="L221" s="158" t="s">
        <v>1</v>
      </c>
      <c r="M221" s="159" t="s">
        <v>37</v>
      </c>
      <c r="N221" s="147">
        <v>0</v>
      </c>
      <c r="O221" s="147">
        <f t="shared" si="31"/>
        <v>0</v>
      </c>
      <c r="P221" s="147">
        <v>0</v>
      </c>
      <c r="Q221" s="147">
        <f t="shared" si="32"/>
        <v>0</v>
      </c>
      <c r="R221" s="147">
        <v>0</v>
      </c>
      <c r="S221" s="148">
        <f t="shared" si="33"/>
        <v>0</v>
      </c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Q221" s="149" t="s">
        <v>238</v>
      </c>
      <c r="AS221" s="149" t="s">
        <v>182</v>
      </c>
      <c r="AT221" s="149" t="s">
        <v>142</v>
      </c>
      <c r="AX221" s="14" t="s">
        <v>136</v>
      </c>
      <c r="BD221" s="150">
        <f t="shared" si="34"/>
        <v>0</v>
      </c>
      <c r="BE221" s="150">
        <f t="shared" si="35"/>
        <v>0</v>
      </c>
      <c r="BF221" s="150">
        <f t="shared" si="36"/>
        <v>0</v>
      </c>
      <c r="BG221" s="150">
        <f t="shared" si="37"/>
        <v>0</v>
      </c>
      <c r="BH221" s="150">
        <f t="shared" si="38"/>
        <v>0</v>
      </c>
      <c r="BI221" s="14" t="s">
        <v>142</v>
      </c>
      <c r="BJ221" s="150">
        <f t="shared" si="39"/>
        <v>0</v>
      </c>
      <c r="BK221" s="14" t="s">
        <v>190</v>
      </c>
      <c r="BL221" s="149" t="s">
        <v>381</v>
      </c>
    </row>
    <row r="222" spans="1:64" s="2" customFormat="1" ht="24" customHeight="1">
      <c r="A222" s="26"/>
      <c r="B222" s="138"/>
      <c r="C222" s="139" t="s">
        <v>382</v>
      </c>
      <c r="D222" s="139" t="s">
        <v>138</v>
      </c>
      <c r="E222" s="140" t="s">
        <v>383</v>
      </c>
      <c r="F222" s="141" t="s">
        <v>324</v>
      </c>
      <c r="G222" s="142">
        <v>127.098</v>
      </c>
      <c r="H222" s="143"/>
      <c r="I222" s="143">
        <f t="shared" si="30"/>
        <v>0</v>
      </c>
      <c r="J222" s="144"/>
      <c r="K222" s="27"/>
      <c r="L222" s="145" t="s">
        <v>1</v>
      </c>
      <c r="M222" s="146" t="s">
        <v>37</v>
      </c>
      <c r="N222" s="147">
        <v>0</v>
      </c>
      <c r="O222" s="147">
        <f t="shared" si="31"/>
        <v>0</v>
      </c>
      <c r="P222" s="147">
        <v>0</v>
      </c>
      <c r="Q222" s="147">
        <f t="shared" si="32"/>
        <v>0</v>
      </c>
      <c r="R222" s="147">
        <v>0</v>
      </c>
      <c r="S222" s="148">
        <f t="shared" si="33"/>
        <v>0</v>
      </c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Q222" s="149" t="s">
        <v>190</v>
      </c>
      <c r="AS222" s="149" t="s">
        <v>138</v>
      </c>
      <c r="AT222" s="149" t="s">
        <v>142</v>
      </c>
      <c r="AX222" s="14" t="s">
        <v>136</v>
      </c>
      <c r="BD222" s="150">
        <f t="shared" si="34"/>
        <v>0</v>
      </c>
      <c r="BE222" s="150">
        <f t="shared" si="35"/>
        <v>0</v>
      </c>
      <c r="BF222" s="150">
        <f t="shared" si="36"/>
        <v>0</v>
      </c>
      <c r="BG222" s="150">
        <f t="shared" si="37"/>
        <v>0</v>
      </c>
      <c r="BH222" s="150">
        <f t="shared" si="38"/>
        <v>0</v>
      </c>
      <c r="BI222" s="14" t="s">
        <v>142</v>
      </c>
      <c r="BJ222" s="150">
        <f t="shared" si="39"/>
        <v>0</v>
      </c>
      <c r="BK222" s="14" t="s">
        <v>190</v>
      </c>
      <c r="BL222" s="149" t="s">
        <v>384</v>
      </c>
    </row>
    <row r="223" spans="1:64" s="12" customFormat="1" ht="22.9" customHeight="1">
      <c r="B223" s="126"/>
      <c r="D223" s="127" t="s">
        <v>70</v>
      </c>
      <c r="E223" s="136" t="s">
        <v>385</v>
      </c>
      <c r="I223" s="137">
        <f>BJ223</f>
        <v>0</v>
      </c>
      <c r="K223" s="126"/>
      <c r="L223" s="130"/>
      <c r="M223" s="131"/>
      <c r="N223" s="131"/>
      <c r="O223" s="132">
        <f>SUM(O224:O226)</f>
        <v>0</v>
      </c>
      <c r="P223" s="131"/>
      <c r="Q223" s="132">
        <f>SUM(Q224:Q226)</f>
        <v>0</v>
      </c>
      <c r="R223" s="131"/>
      <c r="S223" s="133">
        <f>SUM(S224:S226)</f>
        <v>0</v>
      </c>
      <c r="AQ223" s="127" t="s">
        <v>142</v>
      </c>
      <c r="AS223" s="134" t="s">
        <v>70</v>
      </c>
      <c r="AT223" s="134" t="s">
        <v>79</v>
      </c>
      <c r="AX223" s="127" t="s">
        <v>136</v>
      </c>
      <c r="BJ223" s="135">
        <f>SUM(BJ224:BJ226)</f>
        <v>0</v>
      </c>
    </row>
    <row r="224" spans="1:64" s="2" customFormat="1" ht="24" customHeight="1">
      <c r="A224" s="26"/>
      <c r="B224" s="138"/>
      <c r="C224" s="139" t="s">
        <v>386</v>
      </c>
      <c r="D224" s="139" t="s">
        <v>138</v>
      </c>
      <c r="E224" s="140" t="s">
        <v>387</v>
      </c>
      <c r="F224" s="141" t="s">
        <v>140</v>
      </c>
      <c r="G224" s="142">
        <v>476.96</v>
      </c>
      <c r="H224" s="143"/>
      <c r="I224" s="143">
        <f>ROUND(H224*G224,2)</f>
        <v>0</v>
      </c>
      <c r="J224" s="144"/>
      <c r="K224" s="27"/>
      <c r="L224" s="145" t="s">
        <v>1</v>
      </c>
      <c r="M224" s="146" t="s">
        <v>37</v>
      </c>
      <c r="N224" s="147">
        <v>0</v>
      </c>
      <c r="O224" s="147">
        <f>N224*G224</f>
        <v>0</v>
      </c>
      <c r="P224" s="147">
        <v>0</v>
      </c>
      <c r="Q224" s="147">
        <f>P224*G224</f>
        <v>0</v>
      </c>
      <c r="R224" s="147">
        <v>0</v>
      </c>
      <c r="S224" s="148">
        <f>R224*G224</f>
        <v>0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Q224" s="149" t="s">
        <v>190</v>
      </c>
      <c r="AS224" s="149" t="s">
        <v>138</v>
      </c>
      <c r="AT224" s="149" t="s">
        <v>142</v>
      </c>
      <c r="AX224" s="14" t="s">
        <v>136</v>
      </c>
      <c r="BD224" s="150">
        <f>IF(M224="základná",I224,0)</f>
        <v>0</v>
      </c>
      <c r="BE224" s="150">
        <f>IF(M224="znížená",I224,0)</f>
        <v>0</v>
      </c>
      <c r="BF224" s="150">
        <f>IF(M224="zákl. prenesená",I224,0)</f>
        <v>0</v>
      </c>
      <c r="BG224" s="150">
        <f>IF(M224="zníž. prenesená",I224,0)</f>
        <v>0</v>
      </c>
      <c r="BH224" s="150">
        <f>IF(M224="nulová",I224,0)</f>
        <v>0</v>
      </c>
      <c r="BI224" s="14" t="s">
        <v>142</v>
      </c>
      <c r="BJ224" s="150">
        <f>ROUND(H224*G224,2)</f>
        <v>0</v>
      </c>
      <c r="BK224" s="14" t="s">
        <v>190</v>
      </c>
      <c r="BL224" s="149" t="s">
        <v>388</v>
      </c>
    </row>
    <row r="225" spans="1:64" s="2" customFormat="1" ht="24" customHeight="1">
      <c r="A225" s="26"/>
      <c r="B225" s="138"/>
      <c r="C225" s="151" t="s">
        <v>389</v>
      </c>
      <c r="D225" s="151" t="s">
        <v>182</v>
      </c>
      <c r="E225" s="152" t="s">
        <v>390</v>
      </c>
      <c r="F225" s="153" t="s">
        <v>140</v>
      </c>
      <c r="G225" s="154">
        <v>963.45899999999995</v>
      </c>
      <c r="H225" s="155"/>
      <c r="I225" s="155">
        <f>ROUND(H225*G225,2)</f>
        <v>0</v>
      </c>
      <c r="J225" s="156"/>
      <c r="K225" s="157"/>
      <c r="L225" s="158" t="s">
        <v>1</v>
      </c>
      <c r="M225" s="159" t="s">
        <v>37</v>
      </c>
      <c r="N225" s="147">
        <v>0</v>
      </c>
      <c r="O225" s="147">
        <f>N225*G225</f>
        <v>0</v>
      </c>
      <c r="P225" s="147">
        <v>0</v>
      </c>
      <c r="Q225" s="147">
        <f>P225*G225</f>
        <v>0</v>
      </c>
      <c r="R225" s="147">
        <v>0</v>
      </c>
      <c r="S225" s="148">
        <f>R225*G225</f>
        <v>0</v>
      </c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Q225" s="149" t="s">
        <v>238</v>
      </c>
      <c r="AS225" s="149" t="s">
        <v>182</v>
      </c>
      <c r="AT225" s="149" t="s">
        <v>142</v>
      </c>
      <c r="AX225" s="14" t="s">
        <v>136</v>
      </c>
      <c r="BD225" s="150">
        <f>IF(M225="základná",I225,0)</f>
        <v>0</v>
      </c>
      <c r="BE225" s="150">
        <f>IF(M225="znížená",I225,0)</f>
        <v>0</v>
      </c>
      <c r="BF225" s="150">
        <f>IF(M225="zákl. prenesená",I225,0)</f>
        <v>0</v>
      </c>
      <c r="BG225" s="150">
        <f>IF(M225="zníž. prenesená",I225,0)</f>
        <v>0</v>
      </c>
      <c r="BH225" s="150">
        <f>IF(M225="nulová",I225,0)</f>
        <v>0</v>
      </c>
      <c r="BI225" s="14" t="s">
        <v>142</v>
      </c>
      <c r="BJ225" s="150">
        <f>ROUND(H225*G225,2)</f>
        <v>0</v>
      </c>
      <c r="BK225" s="14" t="s">
        <v>190</v>
      </c>
      <c r="BL225" s="149" t="s">
        <v>391</v>
      </c>
    </row>
    <row r="226" spans="1:64" s="2" customFormat="1" ht="24" customHeight="1">
      <c r="A226" s="26"/>
      <c r="B226" s="138"/>
      <c r="C226" s="139" t="s">
        <v>392</v>
      </c>
      <c r="D226" s="139" t="s">
        <v>138</v>
      </c>
      <c r="E226" s="140" t="s">
        <v>393</v>
      </c>
      <c r="F226" s="141" t="s">
        <v>324</v>
      </c>
      <c r="G226" s="142">
        <v>177.07599999999999</v>
      </c>
      <c r="H226" s="143"/>
      <c r="I226" s="143">
        <f>ROUND(H226*G226,2)</f>
        <v>0</v>
      </c>
      <c r="J226" s="144"/>
      <c r="K226" s="27"/>
      <c r="L226" s="145" t="s">
        <v>1</v>
      </c>
      <c r="M226" s="146" t="s">
        <v>37</v>
      </c>
      <c r="N226" s="147">
        <v>0</v>
      </c>
      <c r="O226" s="147">
        <f>N226*G226</f>
        <v>0</v>
      </c>
      <c r="P226" s="147">
        <v>0</v>
      </c>
      <c r="Q226" s="147">
        <f>P226*G226</f>
        <v>0</v>
      </c>
      <c r="R226" s="147">
        <v>0</v>
      </c>
      <c r="S226" s="148">
        <f>R226*G226</f>
        <v>0</v>
      </c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Q226" s="149" t="s">
        <v>190</v>
      </c>
      <c r="AS226" s="149" t="s">
        <v>138</v>
      </c>
      <c r="AT226" s="149" t="s">
        <v>142</v>
      </c>
      <c r="AX226" s="14" t="s">
        <v>136</v>
      </c>
      <c r="BD226" s="150">
        <f>IF(M226="základná",I226,0)</f>
        <v>0</v>
      </c>
      <c r="BE226" s="150">
        <f>IF(M226="znížená",I226,0)</f>
        <v>0</v>
      </c>
      <c r="BF226" s="150">
        <f>IF(M226="zákl. prenesená",I226,0)</f>
        <v>0</v>
      </c>
      <c r="BG226" s="150">
        <f>IF(M226="zníž. prenesená",I226,0)</f>
        <v>0</v>
      </c>
      <c r="BH226" s="150">
        <f>IF(M226="nulová",I226,0)</f>
        <v>0</v>
      </c>
      <c r="BI226" s="14" t="s">
        <v>142</v>
      </c>
      <c r="BJ226" s="150">
        <f>ROUND(H226*G226,2)</f>
        <v>0</v>
      </c>
      <c r="BK226" s="14" t="s">
        <v>190</v>
      </c>
      <c r="BL226" s="149" t="s">
        <v>394</v>
      </c>
    </row>
    <row r="227" spans="1:64" s="12" customFormat="1" ht="22.9" customHeight="1">
      <c r="B227" s="126"/>
      <c r="D227" s="127" t="s">
        <v>70</v>
      </c>
      <c r="E227" s="136" t="s">
        <v>395</v>
      </c>
      <c r="I227" s="137">
        <f>BJ227</f>
        <v>0</v>
      </c>
      <c r="K227" s="126"/>
      <c r="L227" s="130"/>
      <c r="M227" s="131"/>
      <c r="N227" s="131"/>
      <c r="O227" s="132">
        <f>SUM(O228:O231)</f>
        <v>0</v>
      </c>
      <c r="P227" s="131"/>
      <c r="Q227" s="132">
        <f>SUM(Q228:Q231)</f>
        <v>0</v>
      </c>
      <c r="R227" s="131"/>
      <c r="S227" s="133">
        <f>SUM(S228:S231)</f>
        <v>0</v>
      </c>
      <c r="AQ227" s="127" t="s">
        <v>142</v>
      </c>
      <c r="AS227" s="134" t="s">
        <v>70</v>
      </c>
      <c r="AT227" s="134" t="s">
        <v>79</v>
      </c>
      <c r="AX227" s="127" t="s">
        <v>136</v>
      </c>
      <c r="BJ227" s="135">
        <f>SUM(BJ228:BJ231)</f>
        <v>0</v>
      </c>
    </row>
    <row r="228" spans="1:64" s="2" customFormat="1" ht="16.5" customHeight="1">
      <c r="A228" s="26"/>
      <c r="B228" s="138"/>
      <c r="C228" s="139" t="s">
        <v>396</v>
      </c>
      <c r="D228" s="139" t="s">
        <v>138</v>
      </c>
      <c r="E228" s="140" t="s">
        <v>397</v>
      </c>
      <c r="F228" s="141" t="s">
        <v>187</v>
      </c>
      <c r="G228" s="142">
        <v>71.599999999999994</v>
      </c>
      <c r="H228" s="143"/>
      <c r="I228" s="143">
        <f>ROUND(H228*G228,2)</f>
        <v>0</v>
      </c>
      <c r="J228" s="144"/>
      <c r="K228" s="27"/>
      <c r="L228" s="145" t="s">
        <v>1</v>
      </c>
      <c r="M228" s="146" t="s">
        <v>37</v>
      </c>
      <c r="N228" s="147">
        <v>0</v>
      </c>
      <c r="O228" s="147">
        <f>N228*G228</f>
        <v>0</v>
      </c>
      <c r="P228" s="147">
        <v>0</v>
      </c>
      <c r="Q228" s="147">
        <f>P228*G228</f>
        <v>0</v>
      </c>
      <c r="R228" s="147">
        <v>0</v>
      </c>
      <c r="S228" s="148">
        <f>R228*G228</f>
        <v>0</v>
      </c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Q228" s="149" t="s">
        <v>190</v>
      </c>
      <c r="AS228" s="149" t="s">
        <v>138</v>
      </c>
      <c r="AT228" s="149" t="s">
        <v>142</v>
      </c>
      <c r="AX228" s="14" t="s">
        <v>136</v>
      </c>
      <c r="BD228" s="150">
        <f>IF(M228="základná",I228,0)</f>
        <v>0</v>
      </c>
      <c r="BE228" s="150">
        <f>IF(M228="znížená",I228,0)</f>
        <v>0</v>
      </c>
      <c r="BF228" s="150">
        <f>IF(M228="zákl. prenesená",I228,0)</f>
        <v>0</v>
      </c>
      <c r="BG228" s="150">
        <f>IF(M228="zníž. prenesená",I228,0)</f>
        <v>0</v>
      </c>
      <c r="BH228" s="150">
        <f>IF(M228="nulová",I228,0)</f>
        <v>0</v>
      </c>
      <c r="BI228" s="14" t="s">
        <v>142</v>
      </c>
      <c r="BJ228" s="150">
        <f>ROUND(H228*G228,2)</f>
        <v>0</v>
      </c>
      <c r="BK228" s="14" t="s">
        <v>190</v>
      </c>
      <c r="BL228" s="149" t="s">
        <v>398</v>
      </c>
    </row>
    <row r="229" spans="1:64" s="2" customFormat="1" ht="24" customHeight="1">
      <c r="A229" s="26"/>
      <c r="B229" s="138"/>
      <c r="C229" s="151" t="s">
        <v>399</v>
      </c>
      <c r="D229" s="151" t="s">
        <v>182</v>
      </c>
      <c r="E229" s="152" t="s">
        <v>400</v>
      </c>
      <c r="F229" s="153" t="s">
        <v>150</v>
      </c>
      <c r="G229" s="154">
        <v>3.222</v>
      </c>
      <c r="H229" s="155"/>
      <c r="I229" s="155">
        <f>ROUND(H229*G229,2)</f>
        <v>0</v>
      </c>
      <c r="J229" s="156"/>
      <c r="K229" s="157"/>
      <c r="L229" s="158" t="s">
        <v>1</v>
      </c>
      <c r="M229" s="159" t="s">
        <v>37</v>
      </c>
      <c r="N229" s="147">
        <v>0</v>
      </c>
      <c r="O229" s="147">
        <f>N229*G229</f>
        <v>0</v>
      </c>
      <c r="P229" s="147">
        <v>0</v>
      </c>
      <c r="Q229" s="147">
        <f>P229*G229</f>
        <v>0</v>
      </c>
      <c r="R229" s="147">
        <v>0</v>
      </c>
      <c r="S229" s="148">
        <f>R229*G229</f>
        <v>0</v>
      </c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Q229" s="149" t="s">
        <v>238</v>
      </c>
      <c r="AS229" s="149" t="s">
        <v>182</v>
      </c>
      <c r="AT229" s="149" t="s">
        <v>142</v>
      </c>
      <c r="AX229" s="14" t="s">
        <v>136</v>
      </c>
      <c r="BD229" s="150">
        <f>IF(M229="základná",I229,0)</f>
        <v>0</v>
      </c>
      <c r="BE229" s="150">
        <f>IF(M229="znížená",I229,0)</f>
        <v>0</v>
      </c>
      <c r="BF229" s="150">
        <f>IF(M229="zákl. prenesená",I229,0)</f>
        <v>0</v>
      </c>
      <c r="BG229" s="150">
        <f>IF(M229="zníž. prenesená",I229,0)</f>
        <v>0</v>
      </c>
      <c r="BH229" s="150">
        <f>IF(M229="nulová",I229,0)</f>
        <v>0</v>
      </c>
      <c r="BI229" s="14" t="s">
        <v>142</v>
      </c>
      <c r="BJ229" s="150">
        <f>ROUND(H229*G229,2)</f>
        <v>0</v>
      </c>
      <c r="BK229" s="14" t="s">
        <v>190</v>
      </c>
      <c r="BL229" s="149" t="s">
        <v>401</v>
      </c>
    </row>
    <row r="230" spans="1:64" s="2" customFormat="1" ht="36" customHeight="1">
      <c r="A230" s="26"/>
      <c r="B230" s="138"/>
      <c r="C230" s="139" t="s">
        <v>402</v>
      </c>
      <c r="D230" s="139" t="s">
        <v>138</v>
      </c>
      <c r="E230" s="140" t="s">
        <v>403</v>
      </c>
      <c r="F230" s="141" t="s">
        <v>150</v>
      </c>
      <c r="G230" s="142">
        <v>3.222</v>
      </c>
      <c r="H230" s="143"/>
      <c r="I230" s="143">
        <f>ROUND(H230*G230,2)</f>
        <v>0</v>
      </c>
      <c r="J230" s="144"/>
      <c r="K230" s="27"/>
      <c r="L230" s="145" t="s">
        <v>1</v>
      </c>
      <c r="M230" s="146" t="s">
        <v>37</v>
      </c>
      <c r="N230" s="147">
        <v>0</v>
      </c>
      <c r="O230" s="147">
        <f>N230*G230</f>
        <v>0</v>
      </c>
      <c r="P230" s="147">
        <v>0</v>
      </c>
      <c r="Q230" s="147">
        <f>P230*G230</f>
        <v>0</v>
      </c>
      <c r="R230" s="147">
        <v>0</v>
      </c>
      <c r="S230" s="148">
        <f>R230*G230</f>
        <v>0</v>
      </c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Q230" s="149" t="s">
        <v>190</v>
      </c>
      <c r="AS230" s="149" t="s">
        <v>138</v>
      </c>
      <c r="AT230" s="149" t="s">
        <v>142</v>
      </c>
      <c r="AX230" s="14" t="s">
        <v>136</v>
      </c>
      <c r="BD230" s="150">
        <f>IF(M230="základná",I230,0)</f>
        <v>0</v>
      </c>
      <c r="BE230" s="150">
        <f>IF(M230="znížená",I230,0)</f>
        <v>0</v>
      </c>
      <c r="BF230" s="150">
        <f>IF(M230="zákl. prenesená",I230,0)</f>
        <v>0</v>
      </c>
      <c r="BG230" s="150">
        <f>IF(M230="zníž. prenesená",I230,0)</f>
        <v>0</v>
      </c>
      <c r="BH230" s="150">
        <f>IF(M230="nulová",I230,0)</f>
        <v>0</v>
      </c>
      <c r="BI230" s="14" t="s">
        <v>142</v>
      </c>
      <c r="BJ230" s="150">
        <f>ROUND(H230*G230,2)</f>
        <v>0</v>
      </c>
      <c r="BK230" s="14" t="s">
        <v>190</v>
      </c>
      <c r="BL230" s="149" t="s">
        <v>404</v>
      </c>
    </row>
    <row r="231" spans="1:64" s="2" customFormat="1" ht="24" customHeight="1">
      <c r="A231" s="26"/>
      <c r="B231" s="138"/>
      <c r="C231" s="139" t="s">
        <v>405</v>
      </c>
      <c r="D231" s="139" t="s">
        <v>138</v>
      </c>
      <c r="E231" s="140" t="s">
        <v>406</v>
      </c>
      <c r="F231" s="141" t="s">
        <v>324</v>
      </c>
      <c r="G231" s="142">
        <v>12.811999999999999</v>
      </c>
      <c r="H231" s="143"/>
      <c r="I231" s="143">
        <f>ROUND(H231*G231,2)</f>
        <v>0</v>
      </c>
      <c r="J231" s="144"/>
      <c r="K231" s="27"/>
      <c r="L231" s="145" t="s">
        <v>1</v>
      </c>
      <c r="M231" s="146" t="s">
        <v>37</v>
      </c>
      <c r="N231" s="147">
        <v>0</v>
      </c>
      <c r="O231" s="147">
        <f>N231*G231</f>
        <v>0</v>
      </c>
      <c r="P231" s="147">
        <v>0</v>
      </c>
      <c r="Q231" s="147">
        <f>P231*G231</f>
        <v>0</v>
      </c>
      <c r="R231" s="147">
        <v>0</v>
      </c>
      <c r="S231" s="148">
        <f>R231*G231</f>
        <v>0</v>
      </c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Q231" s="149" t="s">
        <v>190</v>
      </c>
      <c r="AS231" s="149" t="s">
        <v>138</v>
      </c>
      <c r="AT231" s="149" t="s">
        <v>142</v>
      </c>
      <c r="AX231" s="14" t="s">
        <v>136</v>
      </c>
      <c r="BD231" s="150">
        <f>IF(M231="základná",I231,0)</f>
        <v>0</v>
      </c>
      <c r="BE231" s="150">
        <f>IF(M231="znížená",I231,0)</f>
        <v>0</v>
      </c>
      <c r="BF231" s="150">
        <f>IF(M231="zákl. prenesená",I231,0)</f>
        <v>0</v>
      </c>
      <c r="BG231" s="150">
        <f>IF(M231="zníž. prenesená",I231,0)</f>
        <v>0</v>
      </c>
      <c r="BH231" s="150">
        <f>IF(M231="nulová",I231,0)</f>
        <v>0</v>
      </c>
      <c r="BI231" s="14" t="s">
        <v>142</v>
      </c>
      <c r="BJ231" s="150">
        <f>ROUND(H231*G231,2)</f>
        <v>0</v>
      </c>
      <c r="BK231" s="14" t="s">
        <v>190</v>
      </c>
      <c r="BL231" s="149" t="s">
        <v>407</v>
      </c>
    </row>
    <row r="232" spans="1:64" s="12" customFormat="1" ht="22.9" customHeight="1">
      <c r="B232" s="126"/>
      <c r="D232" s="127" t="s">
        <v>70</v>
      </c>
      <c r="E232" s="136" t="s">
        <v>408</v>
      </c>
      <c r="I232" s="137">
        <f>BJ232</f>
        <v>0</v>
      </c>
      <c r="K232" s="126"/>
      <c r="L232" s="130"/>
      <c r="M232" s="131"/>
      <c r="N232" s="131"/>
      <c r="O232" s="132">
        <f>SUM(O233:O250)</f>
        <v>95.294160000000005</v>
      </c>
      <c r="P232" s="131"/>
      <c r="Q232" s="132">
        <f>SUM(Q233:Q250)</f>
        <v>0.58495837999999989</v>
      </c>
      <c r="R232" s="131"/>
      <c r="S232" s="133">
        <f>SUM(S233:S250)</f>
        <v>0.36880350000000001</v>
      </c>
      <c r="AQ232" s="127" t="s">
        <v>142</v>
      </c>
      <c r="AS232" s="134" t="s">
        <v>70</v>
      </c>
      <c r="AT232" s="134" t="s">
        <v>79</v>
      </c>
      <c r="AX232" s="127" t="s">
        <v>136</v>
      </c>
      <c r="BJ232" s="135">
        <f>SUM(BJ233:BJ250)</f>
        <v>0</v>
      </c>
    </row>
    <row r="233" spans="1:64" s="2" customFormat="1" ht="24" customHeight="1">
      <c r="A233" s="26"/>
      <c r="B233" s="138"/>
      <c r="C233" s="139" t="s">
        <v>409</v>
      </c>
      <c r="D233" s="139" t="s">
        <v>138</v>
      </c>
      <c r="E233" s="140" t="s">
        <v>410</v>
      </c>
      <c r="F233" s="141" t="s">
        <v>187</v>
      </c>
      <c r="G233" s="142">
        <v>28.27</v>
      </c>
      <c r="H233" s="143"/>
      <c r="I233" s="143">
        <f t="shared" ref="I233:I250" si="40">ROUND(H233*G233,2)</f>
        <v>0</v>
      </c>
      <c r="J233" s="144"/>
      <c r="K233" s="27"/>
      <c r="L233" s="145" t="s">
        <v>1</v>
      </c>
      <c r="M233" s="146" t="s">
        <v>37</v>
      </c>
      <c r="N233" s="147">
        <v>0.38100000000000001</v>
      </c>
      <c r="O233" s="147">
        <f t="shared" ref="O233:O250" si="41">N233*G233</f>
        <v>10.77087</v>
      </c>
      <c r="P233" s="147">
        <v>7.9399999999999991E-3</v>
      </c>
      <c r="Q233" s="147">
        <f t="shared" ref="Q233:Q250" si="42">P233*G233</f>
        <v>0.22446379999999996</v>
      </c>
      <c r="R233" s="147">
        <v>0</v>
      </c>
      <c r="S233" s="148">
        <f t="shared" ref="S233:S250" si="43">R233*G233</f>
        <v>0</v>
      </c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Q233" s="149" t="s">
        <v>141</v>
      </c>
      <c r="AS233" s="149" t="s">
        <v>138</v>
      </c>
      <c r="AT233" s="149" t="s">
        <v>142</v>
      </c>
      <c r="AX233" s="14" t="s">
        <v>136</v>
      </c>
      <c r="BD233" s="150">
        <f t="shared" ref="BD233:BD250" si="44">IF(M233="základná",I233,0)</f>
        <v>0</v>
      </c>
      <c r="BE233" s="150">
        <f t="shared" ref="BE233:BE250" si="45">IF(M233="znížená",I233,0)</f>
        <v>0</v>
      </c>
      <c r="BF233" s="150">
        <f t="shared" ref="BF233:BF250" si="46">IF(M233="zákl. prenesená",I233,0)</f>
        <v>0</v>
      </c>
      <c r="BG233" s="150">
        <f t="shared" ref="BG233:BG250" si="47">IF(M233="zníž. prenesená",I233,0)</f>
        <v>0</v>
      </c>
      <c r="BH233" s="150">
        <f t="shared" ref="BH233:BH250" si="48">IF(M233="nulová",I233,0)</f>
        <v>0</v>
      </c>
      <c r="BI233" s="14" t="s">
        <v>142</v>
      </c>
      <c r="BJ233" s="150">
        <f t="shared" ref="BJ233:BJ250" si="49">ROUND(H233*G233,2)</f>
        <v>0</v>
      </c>
      <c r="BK233" s="14" t="s">
        <v>141</v>
      </c>
      <c r="BL233" s="149" t="s">
        <v>411</v>
      </c>
    </row>
    <row r="234" spans="1:64" s="2" customFormat="1" ht="16.5" customHeight="1">
      <c r="A234" s="26"/>
      <c r="B234" s="138"/>
      <c r="C234" s="151" t="s">
        <v>412</v>
      </c>
      <c r="D234" s="151" t="s">
        <v>182</v>
      </c>
      <c r="E234" s="152" t="s">
        <v>413</v>
      </c>
      <c r="F234" s="153" t="s">
        <v>187</v>
      </c>
      <c r="G234" s="154">
        <v>30.248999999999999</v>
      </c>
      <c r="H234" s="155"/>
      <c r="I234" s="155">
        <f t="shared" si="40"/>
        <v>0</v>
      </c>
      <c r="J234" s="156"/>
      <c r="K234" s="157"/>
      <c r="L234" s="158" t="s">
        <v>1</v>
      </c>
      <c r="M234" s="159" t="s">
        <v>37</v>
      </c>
      <c r="N234" s="147">
        <v>0</v>
      </c>
      <c r="O234" s="147">
        <f t="shared" si="41"/>
        <v>0</v>
      </c>
      <c r="P234" s="147">
        <v>4.2000000000000002E-4</v>
      </c>
      <c r="Q234" s="147">
        <f t="shared" si="42"/>
        <v>1.270458E-2</v>
      </c>
      <c r="R234" s="147">
        <v>0</v>
      </c>
      <c r="S234" s="148">
        <f t="shared" si="43"/>
        <v>0</v>
      </c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Q234" s="149" t="s">
        <v>161</v>
      </c>
      <c r="AS234" s="149" t="s">
        <v>182</v>
      </c>
      <c r="AT234" s="149" t="s">
        <v>142</v>
      </c>
      <c r="AX234" s="14" t="s">
        <v>136</v>
      </c>
      <c r="BD234" s="150">
        <f t="shared" si="44"/>
        <v>0</v>
      </c>
      <c r="BE234" s="150">
        <f t="shared" si="45"/>
        <v>0</v>
      </c>
      <c r="BF234" s="150">
        <f t="shared" si="46"/>
        <v>0</v>
      </c>
      <c r="BG234" s="150">
        <f t="shared" si="47"/>
        <v>0</v>
      </c>
      <c r="BH234" s="150">
        <f t="shared" si="48"/>
        <v>0</v>
      </c>
      <c r="BI234" s="14" t="s">
        <v>142</v>
      </c>
      <c r="BJ234" s="150">
        <f t="shared" si="49"/>
        <v>0</v>
      </c>
      <c r="BK234" s="14" t="s">
        <v>141</v>
      </c>
      <c r="BL234" s="149" t="s">
        <v>414</v>
      </c>
    </row>
    <row r="235" spans="1:64" s="2" customFormat="1" ht="24" customHeight="1">
      <c r="A235" s="26"/>
      <c r="B235" s="138"/>
      <c r="C235" s="139" t="s">
        <v>415</v>
      </c>
      <c r="D235" s="139" t="s">
        <v>138</v>
      </c>
      <c r="E235" s="140" t="s">
        <v>416</v>
      </c>
      <c r="F235" s="141" t="s">
        <v>187</v>
      </c>
      <c r="G235" s="142">
        <v>53.65</v>
      </c>
      <c r="H235" s="143"/>
      <c r="I235" s="143">
        <f t="shared" si="40"/>
        <v>0</v>
      </c>
      <c r="J235" s="144"/>
      <c r="K235" s="27"/>
      <c r="L235" s="145" t="s">
        <v>1</v>
      </c>
      <c r="M235" s="146" t="s">
        <v>37</v>
      </c>
      <c r="N235" s="147">
        <v>0</v>
      </c>
      <c r="O235" s="147">
        <f t="shared" si="41"/>
        <v>0</v>
      </c>
      <c r="P235" s="147">
        <v>0</v>
      </c>
      <c r="Q235" s="147">
        <f t="shared" si="42"/>
        <v>0</v>
      </c>
      <c r="R235" s="147">
        <v>0</v>
      </c>
      <c r="S235" s="148">
        <f t="shared" si="43"/>
        <v>0</v>
      </c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Q235" s="149" t="s">
        <v>190</v>
      </c>
      <c r="AS235" s="149" t="s">
        <v>138</v>
      </c>
      <c r="AT235" s="149" t="s">
        <v>142</v>
      </c>
      <c r="AX235" s="14" t="s">
        <v>136</v>
      </c>
      <c r="BD235" s="150">
        <f t="shared" si="44"/>
        <v>0</v>
      </c>
      <c r="BE235" s="150">
        <f t="shared" si="45"/>
        <v>0</v>
      </c>
      <c r="BF235" s="150">
        <f t="shared" si="46"/>
        <v>0</v>
      </c>
      <c r="BG235" s="150">
        <f t="shared" si="47"/>
        <v>0</v>
      </c>
      <c r="BH235" s="150">
        <f t="shared" si="48"/>
        <v>0</v>
      </c>
      <c r="BI235" s="14" t="s">
        <v>142</v>
      </c>
      <c r="BJ235" s="150">
        <f t="shared" si="49"/>
        <v>0</v>
      </c>
      <c r="BK235" s="14" t="s">
        <v>190</v>
      </c>
      <c r="BL235" s="149" t="s">
        <v>417</v>
      </c>
    </row>
    <row r="236" spans="1:64" s="2" customFormat="1" ht="16.5" customHeight="1">
      <c r="A236" s="26"/>
      <c r="B236" s="138"/>
      <c r="C236" s="139" t="s">
        <v>418</v>
      </c>
      <c r="D236" s="139" t="s">
        <v>138</v>
      </c>
      <c r="E236" s="140" t="s">
        <v>419</v>
      </c>
      <c r="F236" s="141" t="s">
        <v>252</v>
      </c>
      <c r="G236" s="142">
        <v>55</v>
      </c>
      <c r="H236" s="143"/>
      <c r="I236" s="143">
        <f t="shared" si="40"/>
        <v>0</v>
      </c>
      <c r="J236" s="144"/>
      <c r="K236" s="27"/>
      <c r="L236" s="145" t="s">
        <v>1</v>
      </c>
      <c r="M236" s="146" t="s">
        <v>37</v>
      </c>
      <c r="N236" s="147">
        <v>4.7E-2</v>
      </c>
      <c r="O236" s="147">
        <f t="shared" si="41"/>
        <v>2.585</v>
      </c>
      <c r="P236" s="147">
        <v>0</v>
      </c>
      <c r="Q236" s="147">
        <f t="shared" si="42"/>
        <v>0</v>
      </c>
      <c r="R236" s="147">
        <v>9.0000000000000006E-5</v>
      </c>
      <c r="S236" s="148">
        <f t="shared" si="43"/>
        <v>4.9500000000000004E-3</v>
      </c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Q236" s="149" t="s">
        <v>190</v>
      </c>
      <c r="AS236" s="149" t="s">
        <v>138</v>
      </c>
      <c r="AT236" s="149" t="s">
        <v>142</v>
      </c>
      <c r="AX236" s="14" t="s">
        <v>136</v>
      </c>
      <c r="BD236" s="150">
        <f t="shared" si="44"/>
        <v>0</v>
      </c>
      <c r="BE236" s="150">
        <f t="shared" si="45"/>
        <v>0</v>
      </c>
      <c r="BF236" s="150">
        <f t="shared" si="46"/>
        <v>0</v>
      </c>
      <c r="BG236" s="150">
        <f t="shared" si="47"/>
        <v>0</v>
      </c>
      <c r="BH236" s="150">
        <f t="shared" si="48"/>
        <v>0</v>
      </c>
      <c r="BI236" s="14" t="s">
        <v>142</v>
      </c>
      <c r="BJ236" s="150">
        <f t="shared" si="49"/>
        <v>0</v>
      </c>
      <c r="BK236" s="14" t="s">
        <v>190</v>
      </c>
      <c r="BL236" s="149" t="s">
        <v>420</v>
      </c>
    </row>
    <row r="237" spans="1:64" s="2" customFormat="1" ht="24" customHeight="1">
      <c r="A237" s="26"/>
      <c r="B237" s="138"/>
      <c r="C237" s="139" t="s">
        <v>421</v>
      </c>
      <c r="D237" s="139" t="s">
        <v>138</v>
      </c>
      <c r="E237" s="140" t="s">
        <v>422</v>
      </c>
      <c r="F237" s="141" t="s">
        <v>187</v>
      </c>
      <c r="G237" s="142">
        <v>53.65</v>
      </c>
      <c r="H237" s="143"/>
      <c r="I237" s="143">
        <f t="shared" si="40"/>
        <v>0</v>
      </c>
      <c r="J237" s="144"/>
      <c r="K237" s="27"/>
      <c r="L237" s="145" t="s">
        <v>1</v>
      </c>
      <c r="M237" s="146" t="s">
        <v>37</v>
      </c>
      <c r="N237" s="147">
        <v>4.7E-2</v>
      </c>
      <c r="O237" s="147">
        <f t="shared" si="41"/>
        <v>2.52155</v>
      </c>
      <c r="P237" s="147">
        <v>0</v>
      </c>
      <c r="Q237" s="147">
        <f t="shared" si="42"/>
        <v>0</v>
      </c>
      <c r="R237" s="147">
        <v>2.8E-3</v>
      </c>
      <c r="S237" s="148">
        <f t="shared" si="43"/>
        <v>0.15021999999999999</v>
      </c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Q237" s="149" t="s">
        <v>190</v>
      </c>
      <c r="AS237" s="149" t="s">
        <v>138</v>
      </c>
      <c r="AT237" s="149" t="s">
        <v>142</v>
      </c>
      <c r="AX237" s="14" t="s">
        <v>136</v>
      </c>
      <c r="BD237" s="150">
        <f t="shared" si="44"/>
        <v>0</v>
      </c>
      <c r="BE237" s="150">
        <f t="shared" si="45"/>
        <v>0</v>
      </c>
      <c r="BF237" s="150">
        <f t="shared" si="46"/>
        <v>0</v>
      </c>
      <c r="BG237" s="150">
        <f t="shared" si="47"/>
        <v>0</v>
      </c>
      <c r="BH237" s="150">
        <f t="shared" si="48"/>
        <v>0</v>
      </c>
      <c r="BI237" s="14" t="s">
        <v>142</v>
      </c>
      <c r="BJ237" s="150">
        <f t="shared" si="49"/>
        <v>0</v>
      </c>
      <c r="BK237" s="14" t="s">
        <v>190</v>
      </c>
      <c r="BL237" s="149" t="s">
        <v>423</v>
      </c>
    </row>
    <row r="238" spans="1:64" s="2" customFormat="1" ht="24" customHeight="1">
      <c r="A238" s="26"/>
      <c r="B238" s="138"/>
      <c r="C238" s="139" t="s">
        <v>424</v>
      </c>
      <c r="D238" s="139" t="s">
        <v>138</v>
      </c>
      <c r="E238" s="140" t="s">
        <v>425</v>
      </c>
      <c r="F238" s="141" t="s">
        <v>252</v>
      </c>
      <c r="G238" s="142">
        <v>55</v>
      </c>
      <c r="H238" s="143"/>
      <c r="I238" s="143">
        <f t="shared" si="40"/>
        <v>0</v>
      </c>
      <c r="J238" s="144"/>
      <c r="K238" s="27"/>
      <c r="L238" s="145" t="s">
        <v>1</v>
      </c>
      <c r="M238" s="146" t="s">
        <v>37</v>
      </c>
      <c r="N238" s="147">
        <v>0.39581</v>
      </c>
      <c r="O238" s="147">
        <f t="shared" si="41"/>
        <v>21.769549999999999</v>
      </c>
      <c r="P238" s="147">
        <v>2.5699999999999998E-3</v>
      </c>
      <c r="Q238" s="147">
        <f t="shared" si="42"/>
        <v>0.14134999999999998</v>
      </c>
      <c r="R238" s="147">
        <v>0</v>
      </c>
      <c r="S238" s="148">
        <f t="shared" si="43"/>
        <v>0</v>
      </c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Q238" s="149" t="s">
        <v>190</v>
      </c>
      <c r="AS238" s="149" t="s">
        <v>138</v>
      </c>
      <c r="AT238" s="149" t="s">
        <v>142</v>
      </c>
      <c r="AX238" s="14" t="s">
        <v>136</v>
      </c>
      <c r="BD238" s="150">
        <f t="shared" si="44"/>
        <v>0</v>
      </c>
      <c r="BE238" s="150">
        <f t="shared" si="45"/>
        <v>0</v>
      </c>
      <c r="BF238" s="150">
        <f t="shared" si="46"/>
        <v>0</v>
      </c>
      <c r="BG238" s="150">
        <f t="shared" si="47"/>
        <v>0</v>
      </c>
      <c r="BH238" s="150">
        <f t="shared" si="48"/>
        <v>0</v>
      </c>
      <c r="BI238" s="14" t="s">
        <v>142</v>
      </c>
      <c r="BJ238" s="150">
        <f t="shared" si="49"/>
        <v>0</v>
      </c>
      <c r="BK238" s="14" t="s">
        <v>190</v>
      </c>
      <c r="BL238" s="149" t="s">
        <v>426</v>
      </c>
    </row>
    <row r="239" spans="1:64" s="2" customFormat="1" ht="24" customHeight="1">
      <c r="A239" s="26"/>
      <c r="B239" s="138"/>
      <c r="C239" s="139" t="s">
        <v>427</v>
      </c>
      <c r="D239" s="139" t="s">
        <v>138</v>
      </c>
      <c r="E239" s="140" t="s">
        <v>428</v>
      </c>
      <c r="F239" s="141" t="s">
        <v>252</v>
      </c>
      <c r="G239" s="142">
        <v>4</v>
      </c>
      <c r="H239" s="143"/>
      <c r="I239" s="143">
        <f t="shared" si="40"/>
        <v>0</v>
      </c>
      <c r="J239" s="144"/>
      <c r="K239" s="27"/>
      <c r="L239" s="145" t="s">
        <v>1</v>
      </c>
      <c r="M239" s="146" t="s">
        <v>37</v>
      </c>
      <c r="N239" s="147">
        <v>1.23525</v>
      </c>
      <c r="O239" s="147">
        <f t="shared" si="41"/>
        <v>4.9409999999999998</v>
      </c>
      <c r="P239" s="147">
        <v>1.58E-3</v>
      </c>
      <c r="Q239" s="147">
        <f t="shared" si="42"/>
        <v>6.3200000000000001E-3</v>
      </c>
      <c r="R239" s="147">
        <v>0</v>
      </c>
      <c r="S239" s="148">
        <f t="shared" si="43"/>
        <v>0</v>
      </c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Q239" s="149" t="s">
        <v>190</v>
      </c>
      <c r="AS239" s="149" t="s">
        <v>138</v>
      </c>
      <c r="AT239" s="149" t="s">
        <v>142</v>
      </c>
      <c r="AX239" s="14" t="s">
        <v>136</v>
      </c>
      <c r="BD239" s="150">
        <f t="shared" si="44"/>
        <v>0</v>
      </c>
      <c r="BE239" s="150">
        <f t="shared" si="45"/>
        <v>0</v>
      </c>
      <c r="BF239" s="150">
        <f t="shared" si="46"/>
        <v>0</v>
      </c>
      <c r="BG239" s="150">
        <f t="shared" si="47"/>
        <v>0</v>
      </c>
      <c r="BH239" s="150">
        <f t="shared" si="48"/>
        <v>0</v>
      </c>
      <c r="BI239" s="14" t="s">
        <v>142</v>
      </c>
      <c r="BJ239" s="150">
        <f t="shared" si="49"/>
        <v>0</v>
      </c>
      <c r="BK239" s="14" t="s">
        <v>190</v>
      </c>
      <c r="BL239" s="149" t="s">
        <v>429</v>
      </c>
    </row>
    <row r="240" spans="1:64" s="2" customFormat="1" ht="24" customHeight="1">
      <c r="A240" s="26"/>
      <c r="B240" s="138"/>
      <c r="C240" s="139" t="s">
        <v>430</v>
      </c>
      <c r="D240" s="139" t="s">
        <v>138</v>
      </c>
      <c r="E240" s="140" t="s">
        <v>431</v>
      </c>
      <c r="F240" s="141" t="s">
        <v>252</v>
      </c>
      <c r="G240" s="142">
        <v>3</v>
      </c>
      <c r="H240" s="143"/>
      <c r="I240" s="143">
        <f t="shared" si="40"/>
        <v>0</v>
      </c>
      <c r="J240" s="144"/>
      <c r="K240" s="27"/>
      <c r="L240" s="145" t="s">
        <v>1</v>
      </c>
      <c r="M240" s="146" t="s">
        <v>37</v>
      </c>
      <c r="N240" s="147">
        <v>7.4999999999999997E-2</v>
      </c>
      <c r="O240" s="147">
        <f t="shared" si="41"/>
        <v>0.22499999999999998</v>
      </c>
      <c r="P240" s="147">
        <v>0</v>
      </c>
      <c r="Q240" s="147">
        <f t="shared" si="42"/>
        <v>0</v>
      </c>
      <c r="R240" s="147">
        <v>1.1000000000000001E-3</v>
      </c>
      <c r="S240" s="148">
        <f t="shared" si="43"/>
        <v>3.3E-3</v>
      </c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Q240" s="149" t="s">
        <v>190</v>
      </c>
      <c r="AS240" s="149" t="s">
        <v>138</v>
      </c>
      <c r="AT240" s="149" t="s">
        <v>142</v>
      </c>
      <c r="AX240" s="14" t="s">
        <v>136</v>
      </c>
      <c r="BD240" s="150">
        <f t="shared" si="44"/>
        <v>0</v>
      </c>
      <c r="BE240" s="150">
        <f t="shared" si="45"/>
        <v>0</v>
      </c>
      <c r="BF240" s="150">
        <f t="shared" si="46"/>
        <v>0</v>
      </c>
      <c r="BG240" s="150">
        <f t="shared" si="47"/>
        <v>0</v>
      </c>
      <c r="BH240" s="150">
        <f t="shared" si="48"/>
        <v>0</v>
      </c>
      <c r="BI240" s="14" t="s">
        <v>142</v>
      </c>
      <c r="BJ240" s="150">
        <f t="shared" si="49"/>
        <v>0</v>
      </c>
      <c r="BK240" s="14" t="s">
        <v>190</v>
      </c>
      <c r="BL240" s="149" t="s">
        <v>432</v>
      </c>
    </row>
    <row r="241" spans="1:64" s="2" customFormat="1" ht="24" customHeight="1">
      <c r="A241" s="26"/>
      <c r="B241" s="138"/>
      <c r="C241" s="139" t="s">
        <v>433</v>
      </c>
      <c r="D241" s="139" t="s">
        <v>138</v>
      </c>
      <c r="E241" s="140" t="s">
        <v>434</v>
      </c>
      <c r="F241" s="141" t="s">
        <v>187</v>
      </c>
      <c r="G241" s="142">
        <v>43.35</v>
      </c>
      <c r="H241" s="143"/>
      <c r="I241" s="143">
        <f t="shared" si="40"/>
        <v>0</v>
      </c>
      <c r="J241" s="144"/>
      <c r="K241" s="27"/>
      <c r="L241" s="145" t="s">
        <v>1</v>
      </c>
      <c r="M241" s="146" t="s">
        <v>37</v>
      </c>
      <c r="N241" s="147">
        <v>7.4999999999999997E-2</v>
      </c>
      <c r="O241" s="147">
        <f t="shared" si="41"/>
        <v>3.2512500000000002</v>
      </c>
      <c r="P241" s="147">
        <v>0</v>
      </c>
      <c r="Q241" s="147">
        <f t="shared" si="42"/>
        <v>0</v>
      </c>
      <c r="R241" s="147">
        <v>1.3500000000000001E-3</v>
      </c>
      <c r="S241" s="148">
        <f t="shared" si="43"/>
        <v>5.8522500000000005E-2</v>
      </c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Q241" s="149" t="s">
        <v>190</v>
      </c>
      <c r="AS241" s="149" t="s">
        <v>138</v>
      </c>
      <c r="AT241" s="149" t="s">
        <v>142</v>
      </c>
      <c r="AX241" s="14" t="s">
        <v>136</v>
      </c>
      <c r="BD241" s="150">
        <f t="shared" si="44"/>
        <v>0</v>
      </c>
      <c r="BE241" s="150">
        <f t="shared" si="45"/>
        <v>0</v>
      </c>
      <c r="BF241" s="150">
        <f t="shared" si="46"/>
        <v>0</v>
      </c>
      <c r="BG241" s="150">
        <f t="shared" si="47"/>
        <v>0</v>
      </c>
      <c r="BH241" s="150">
        <f t="shared" si="48"/>
        <v>0</v>
      </c>
      <c r="BI241" s="14" t="s">
        <v>142</v>
      </c>
      <c r="BJ241" s="150">
        <f t="shared" si="49"/>
        <v>0</v>
      </c>
      <c r="BK241" s="14" t="s">
        <v>190</v>
      </c>
      <c r="BL241" s="149" t="s">
        <v>435</v>
      </c>
    </row>
    <row r="242" spans="1:64" s="2" customFormat="1" ht="24" customHeight="1">
      <c r="A242" s="26"/>
      <c r="B242" s="138"/>
      <c r="C242" s="139" t="s">
        <v>436</v>
      </c>
      <c r="D242" s="139" t="s">
        <v>138</v>
      </c>
      <c r="E242" s="140" t="s">
        <v>437</v>
      </c>
      <c r="F242" s="141" t="s">
        <v>187</v>
      </c>
      <c r="G242" s="142">
        <v>54</v>
      </c>
      <c r="H242" s="143"/>
      <c r="I242" s="143">
        <f t="shared" si="40"/>
        <v>0</v>
      </c>
      <c r="J242" s="144"/>
      <c r="K242" s="27"/>
      <c r="L242" s="145" t="s">
        <v>1</v>
      </c>
      <c r="M242" s="146" t="s">
        <v>37</v>
      </c>
      <c r="N242" s="147">
        <v>0.60636000000000001</v>
      </c>
      <c r="O242" s="147">
        <f t="shared" si="41"/>
        <v>32.74344</v>
      </c>
      <c r="P242" s="147">
        <v>2.8700000000000002E-3</v>
      </c>
      <c r="Q242" s="147">
        <f t="shared" si="42"/>
        <v>0.15498000000000001</v>
      </c>
      <c r="R242" s="147">
        <v>0</v>
      </c>
      <c r="S242" s="148">
        <f t="shared" si="43"/>
        <v>0</v>
      </c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Q242" s="149" t="s">
        <v>190</v>
      </c>
      <c r="AS242" s="149" t="s">
        <v>138</v>
      </c>
      <c r="AT242" s="149" t="s">
        <v>142</v>
      </c>
      <c r="AX242" s="14" t="s">
        <v>136</v>
      </c>
      <c r="BD242" s="150">
        <f t="shared" si="44"/>
        <v>0</v>
      </c>
      <c r="BE242" s="150">
        <f t="shared" si="45"/>
        <v>0</v>
      </c>
      <c r="BF242" s="150">
        <f t="shared" si="46"/>
        <v>0</v>
      </c>
      <c r="BG242" s="150">
        <f t="shared" si="47"/>
        <v>0</v>
      </c>
      <c r="BH242" s="150">
        <f t="shared" si="48"/>
        <v>0</v>
      </c>
      <c r="BI242" s="14" t="s">
        <v>142</v>
      </c>
      <c r="BJ242" s="150">
        <f t="shared" si="49"/>
        <v>0</v>
      </c>
      <c r="BK242" s="14" t="s">
        <v>190</v>
      </c>
      <c r="BL242" s="149" t="s">
        <v>438</v>
      </c>
    </row>
    <row r="243" spans="1:64" s="2" customFormat="1" ht="24" customHeight="1">
      <c r="A243" s="26"/>
      <c r="B243" s="138"/>
      <c r="C243" s="139" t="s">
        <v>439</v>
      </c>
      <c r="D243" s="139" t="s">
        <v>138</v>
      </c>
      <c r="E243" s="140" t="s">
        <v>440</v>
      </c>
      <c r="F243" s="141" t="s">
        <v>187</v>
      </c>
      <c r="G243" s="142">
        <v>53.65</v>
      </c>
      <c r="H243" s="143"/>
      <c r="I243" s="143">
        <f t="shared" si="40"/>
        <v>0</v>
      </c>
      <c r="J243" s="144"/>
      <c r="K243" s="27"/>
      <c r="L243" s="145" t="s">
        <v>1</v>
      </c>
      <c r="M243" s="146" t="s">
        <v>37</v>
      </c>
      <c r="N243" s="147">
        <v>8.5999999999999993E-2</v>
      </c>
      <c r="O243" s="147">
        <f t="shared" si="41"/>
        <v>4.6138999999999992</v>
      </c>
      <c r="P243" s="147">
        <v>0</v>
      </c>
      <c r="Q243" s="147">
        <f t="shared" si="42"/>
        <v>0</v>
      </c>
      <c r="R243" s="147">
        <v>2.3E-3</v>
      </c>
      <c r="S243" s="148">
        <f t="shared" si="43"/>
        <v>0.12339499999999999</v>
      </c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Q243" s="149" t="s">
        <v>190</v>
      </c>
      <c r="AS243" s="149" t="s">
        <v>138</v>
      </c>
      <c r="AT243" s="149" t="s">
        <v>142</v>
      </c>
      <c r="AX243" s="14" t="s">
        <v>136</v>
      </c>
      <c r="BD243" s="150">
        <f t="shared" si="44"/>
        <v>0</v>
      </c>
      <c r="BE243" s="150">
        <f t="shared" si="45"/>
        <v>0</v>
      </c>
      <c r="BF243" s="150">
        <f t="shared" si="46"/>
        <v>0</v>
      </c>
      <c r="BG243" s="150">
        <f t="shared" si="47"/>
        <v>0</v>
      </c>
      <c r="BH243" s="150">
        <f t="shared" si="48"/>
        <v>0</v>
      </c>
      <c r="BI243" s="14" t="s">
        <v>142</v>
      </c>
      <c r="BJ243" s="150">
        <f t="shared" si="49"/>
        <v>0</v>
      </c>
      <c r="BK243" s="14" t="s">
        <v>190</v>
      </c>
      <c r="BL243" s="149" t="s">
        <v>441</v>
      </c>
    </row>
    <row r="244" spans="1:64" s="2" customFormat="1" ht="36" customHeight="1">
      <c r="A244" s="26"/>
      <c r="B244" s="138"/>
      <c r="C244" s="139" t="s">
        <v>442</v>
      </c>
      <c r="D244" s="139" t="s">
        <v>138</v>
      </c>
      <c r="E244" s="140" t="s">
        <v>443</v>
      </c>
      <c r="F244" s="141" t="s">
        <v>252</v>
      </c>
      <c r="G244" s="142">
        <v>12</v>
      </c>
      <c r="H244" s="143"/>
      <c r="I244" s="143">
        <f t="shared" si="40"/>
        <v>0</v>
      </c>
      <c r="J244" s="144"/>
      <c r="K244" s="27"/>
      <c r="L244" s="145" t="s">
        <v>1</v>
      </c>
      <c r="M244" s="146" t="s">
        <v>37</v>
      </c>
      <c r="N244" s="147">
        <v>0.14895</v>
      </c>
      <c r="O244" s="147">
        <f t="shared" si="41"/>
        <v>1.7873999999999999</v>
      </c>
      <c r="P244" s="147">
        <v>0</v>
      </c>
      <c r="Q244" s="147">
        <f t="shared" si="42"/>
        <v>0</v>
      </c>
      <c r="R244" s="147">
        <v>0</v>
      </c>
      <c r="S244" s="148">
        <f t="shared" si="43"/>
        <v>0</v>
      </c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Q244" s="149" t="s">
        <v>190</v>
      </c>
      <c r="AS244" s="149" t="s">
        <v>138</v>
      </c>
      <c r="AT244" s="149" t="s">
        <v>142</v>
      </c>
      <c r="AX244" s="14" t="s">
        <v>136</v>
      </c>
      <c r="BD244" s="150">
        <f t="shared" si="44"/>
        <v>0</v>
      </c>
      <c r="BE244" s="150">
        <f t="shared" si="45"/>
        <v>0</v>
      </c>
      <c r="BF244" s="150">
        <f t="shared" si="46"/>
        <v>0</v>
      </c>
      <c r="BG244" s="150">
        <f t="shared" si="47"/>
        <v>0</v>
      </c>
      <c r="BH244" s="150">
        <f t="shared" si="48"/>
        <v>0</v>
      </c>
      <c r="BI244" s="14" t="s">
        <v>142</v>
      </c>
      <c r="BJ244" s="150">
        <f t="shared" si="49"/>
        <v>0</v>
      </c>
      <c r="BK244" s="14" t="s">
        <v>190</v>
      </c>
      <c r="BL244" s="149" t="s">
        <v>444</v>
      </c>
    </row>
    <row r="245" spans="1:64" s="2" customFormat="1" ht="16.5" customHeight="1">
      <c r="A245" s="26"/>
      <c r="B245" s="138"/>
      <c r="C245" s="151" t="s">
        <v>445</v>
      </c>
      <c r="D245" s="151" t="s">
        <v>182</v>
      </c>
      <c r="E245" s="152" t="s">
        <v>446</v>
      </c>
      <c r="F245" s="153" t="s">
        <v>252</v>
      </c>
      <c r="G245" s="154">
        <v>12</v>
      </c>
      <c r="H245" s="155"/>
      <c r="I245" s="155">
        <f t="shared" si="40"/>
        <v>0</v>
      </c>
      <c r="J245" s="156"/>
      <c r="K245" s="157"/>
      <c r="L245" s="158" t="s">
        <v>1</v>
      </c>
      <c r="M245" s="159" t="s">
        <v>37</v>
      </c>
      <c r="N245" s="147">
        <v>0</v>
      </c>
      <c r="O245" s="147">
        <f t="shared" si="41"/>
        <v>0</v>
      </c>
      <c r="P245" s="147">
        <v>2.5000000000000001E-4</v>
      </c>
      <c r="Q245" s="147">
        <f t="shared" si="42"/>
        <v>3.0000000000000001E-3</v>
      </c>
      <c r="R245" s="147">
        <v>0</v>
      </c>
      <c r="S245" s="148">
        <f t="shared" si="43"/>
        <v>0</v>
      </c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Q245" s="149" t="s">
        <v>238</v>
      </c>
      <c r="AS245" s="149" t="s">
        <v>182</v>
      </c>
      <c r="AT245" s="149" t="s">
        <v>142</v>
      </c>
      <c r="AX245" s="14" t="s">
        <v>136</v>
      </c>
      <c r="BD245" s="150">
        <f t="shared" si="44"/>
        <v>0</v>
      </c>
      <c r="BE245" s="150">
        <f t="shared" si="45"/>
        <v>0</v>
      </c>
      <c r="BF245" s="150">
        <f t="shared" si="46"/>
        <v>0</v>
      </c>
      <c r="BG245" s="150">
        <f t="shared" si="47"/>
        <v>0</v>
      </c>
      <c r="BH245" s="150">
        <f t="shared" si="48"/>
        <v>0</v>
      </c>
      <c r="BI245" s="14" t="s">
        <v>142</v>
      </c>
      <c r="BJ245" s="150">
        <f t="shared" si="49"/>
        <v>0</v>
      </c>
      <c r="BK245" s="14" t="s">
        <v>190</v>
      </c>
      <c r="BL245" s="149" t="s">
        <v>447</v>
      </c>
    </row>
    <row r="246" spans="1:64" s="2" customFormat="1" ht="24" customHeight="1">
      <c r="A246" s="26"/>
      <c r="B246" s="138"/>
      <c r="C246" s="139" t="s">
        <v>448</v>
      </c>
      <c r="D246" s="139" t="s">
        <v>138</v>
      </c>
      <c r="E246" s="140" t="s">
        <v>449</v>
      </c>
      <c r="F246" s="141" t="s">
        <v>187</v>
      </c>
      <c r="G246" s="142">
        <v>14</v>
      </c>
      <c r="H246" s="143"/>
      <c r="I246" s="143">
        <f t="shared" si="40"/>
        <v>0</v>
      </c>
      <c r="J246" s="144"/>
      <c r="K246" s="27"/>
      <c r="L246" s="145" t="s">
        <v>1</v>
      </c>
      <c r="M246" s="146" t="s">
        <v>37</v>
      </c>
      <c r="N246" s="147">
        <v>0.66200000000000003</v>
      </c>
      <c r="O246" s="147">
        <f t="shared" si="41"/>
        <v>9.2680000000000007</v>
      </c>
      <c r="P246" s="147">
        <v>3.0100000000000001E-3</v>
      </c>
      <c r="Q246" s="147">
        <f t="shared" si="42"/>
        <v>4.2140000000000004E-2</v>
      </c>
      <c r="R246" s="147">
        <v>0</v>
      </c>
      <c r="S246" s="148">
        <f t="shared" si="43"/>
        <v>0</v>
      </c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Q246" s="149" t="s">
        <v>190</v>
      </c>
      <c r="AS246" s="149" t="s">
        <v>138</v>
      </c>
      <c r="AT246" s="149" t="s">
        <v>142</v>
      </c>
      <c r="AX246" s="14" t="s">
        <v>136</v>
      </c>
      <c r="BD246" s="150">
        <f t="shared" si="44"/>
        <v>0</v>
      </c>
      <c r="BE246" s="150">
        <f t="shared" si="45"/>
        <v>0</v>
      </c>
      <c r="BF246" s="150">
        <f t="shared" si="46"/>
        <v>0</v>
      </c>
      <c r="BG246" s="150">
        <f t="shared" si="47"/>
        <v>0</v>
      </c>
      <c r="BH246" s="150">
        <f t="shared" si="48"/>
        <v>0</v>
      </c>
      <c r="BI246" s="14" t="s">
        <v>142</v>
      </c>
      <c r="BJ246" s="150">
        <f t="shared" si="49"/>
        <v>0</v>
      </c>
      <c r="BK246" s="14" t="s">
        <v>190</v>
      </c>
      <c r="BL246" s="149" t="s">
        <v>450</v>
      </c>
    </row>
    <row r="247" spans="1:64" s="2" customFormat="1" ht="24" customHeight="1">
      <c r="A247" s="26"/>
      <c r="B247" s="138"/>
      <c r="C247" s="139" t="s">
        <v>451</v>
      </c>
      <c r="D247" s="139" t="s">
        <v>138</v>
      </c>
      <c r="E247" s="140" t="s">
        <v>452</v>
      </c>
      <c r="F247" s="141" t="s">
        <v>187</v>
      </c>
      <c r="G247" s="142">
        <v>9.6</v>
      </c>
      <c r="H247" s="143"/>
      <c r="I247" s="143">
        <f t="shared" si="40"/>
        <v>0</v>
      </c>
      <c r="J247" s="144"/>
      <c r="K247" s="27"/>
      <c r="L247" s="145" t="s">
        <v>1</v>
      </c>
      <c r="M247" s="146" t="s">
        <v>37</v>
      </c>
      <c r="N247" s="147">
        <v>4.7E-2</v>
      </c>
      <c r="O247" s="147">
        <f t="shared" si="41"/>
        <v>0.45119999999999999</v>
      </c>
      <c r="P247" s="147">
        <v>0</v>
      </c>
      <c r="Q247" s="147">
        <f t="shared" si="42"/>
        <v>0</v>
      </c>
      <c r="R247" s="147">
        <v>2.2599999999999999E-3</v>
      </c>
      <c r="S247" s="148">
        <f t="shared" si="43"/>
        <v>2.1695999999999997E-2</v>
      </c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Q247" s="149" t="s">
        <v>190</v>
      </c>
      <c r="AS247" s="149" t="s">
        <v>138</v>
      </c>
      <c r="AT247" s="149" t="s">
        <v>142</v>
      </c>
      <c r="AX247" s="14" t="s">
        <v>136</v>
      </c>
      <c r="BD247" s="150">
        <f t="shared" si="44"/>
        <v>0</v>
      </c>
      <c r="BE247" s="150">
        <f t="shared" si="45"/>
        <v>0</v>
      </c>
      <c r="BF247" s="150">
        <f t="shared" si="46"/>
        <v>0</v>
      </c>
      <c r="BG247" s="150">
        <f t="shared" si="47"/>
        <v>0</v>
      </c>
      <c r="BH247" s="150">
        <f t="shared" si="48"/>
        <v>0</v>
      </c>
      <c r="BI247" s="14" t="s">
        <v>142</v>
      </c>
      <c r="BJ247" s="150">
        <f t="shared" si="49"/>
        <v>0</v>
      </c>
      <c r="BK247" s="14" t="s">
        <v>190</v>
      </c>
      <c r="BL247" s="149" t="s">
        <v>453</v>
      </c>
    </row>
    <row r="248" spans="1:64" s="2" customFormat="1" ht="24" customHeight="1">
      <c r="A248" s="26"/>
      <c r="B248" s="138"/>
      <c r="C248" s="139" t="s">
        <v>454</v>
      </c>
      <c r="D248" s="139" t="s">
        <v>138</v>
      </c>
      <c r="E248" s="140" t="s">
        <v>455</v>
      </c>
      <c r="F248" s="141" t="s">
        <v>252</v>
      </c>
      <c r="G248" s="142">
        <v>3</v>
      </c>
      <c r="H248" s="143"/>
      <c r="I248" s="143">
        <f t="shared" si="40"/>
        <v>0</v>
      </c>
      <c r="J248" s="144"/>
      <c r="K248" s="27"/>
      <c r="L248" s="145" t="s">
        <v>1</v>
      </c>
      <c r="M248" s="146" t="s">
        <v>37</v>
      </c>
      <c r="N248" s="147">
        <v>6.6000000000000003E-2</v>
      </c>
      <c r="O248" s="147">
        <f t="shared" si="41"/>
        <v>0.19800000000000001</v>
      </c>
      <c r="P248" s="147">
        <v>0</v>
      </c>
      <c r="Q248" s="147">
        <f t="shared" si="42"/>
        <v>0</v>
      </c>
      <c r="R248" s="147">
        <v>6.8999999999999997E-4</v>
      </c>
      <c r="S248" s="148">
        <f t="shared" si="43"/>
        <v>2.0699999999999998E-3</v>
      </c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Q248" s="149" t="s">
        <v>190</v>
      </c>
      <c r="AS248" s="149" t="s">
        <v>138</v>
      </c>
      <c r="AT248" s="149" t="s">
        <v>142</v>
      </c>
      <c r="AX248" s="14" t="s">
        <v>136</v>
      </c>
      <c r="BD248" s="150">
        <f t="shared" si="44"/>
        <v>0</v>
      </c>
      <c r="BE248" s="150">
        <f t="shared" si="45"/>
        <v>0</v>
      </c>
      <c r="BF248" s="150">
        <f t="shared" si="46"/>
        <v>0</v>
      </c>
      <c r="BG248" s="150">
        <f t="shared" si="47"/>
        <v>0</v>
      </c>
      <c r="BH248" s="150">
        <f t="shared" si="48"/>
        <v>0</v>
      </c>
      <c r="BI248" s="14" t="s">
        <v>142</v>
      </c>
      <c r="BJ248" s="150">
        <f t="shared" si="49"/>
        <v>0</v>
      </c>
      <c r="BK248" s="14" t="s">
        <v>190</v>
      </c>
      <c r="BL248" s="149" t="s">
        <v>456</v>
      </c>
    </row>
    <row r="249" spans="1:64" s="2" customFormat="1" ht="24" customHeight="1">
      <c r="A249" s="26"/>
      <c r="B249" s="138"/>
      <c r="C249" s="139" t="s">
        <v>457</v>
      </c>
      <c r="D249" s="139" t="s">
        <v>138</v>
      </c>
      <c r="E249" s="140" t="s">
        <v>458</v>
      </c>
      <c r="F249" s="141" t="s">
        <v>252</v>
      </c>
      <c r="G249" s="142">
        <v>3</v>
      </c>
      <c r="H249" s="143"/>
      <c r="I249" s="143">
        <f t="shared" si="40"/>
        <v>0</v>
      </c>
      <c r="J249" s="144"/>
      <c r="K249" s="27"/>
      <c r="L249" s="145" t="s">
        <v>1</v>
      </c>
      <c r="M249" s="146" t="s">
        <v>37</v>
      </c>
      <c r="N249" s="147">
        <v>5.6000000000000001E-2</v>
      </c>
      <c r="O249" s="147">
        <f t="shared" si="41"/>
        <v>0.16800000000000001</v>
      </c>
      <c r="P249" s="147">
        <v>0</v>
      </c>
      <c r="Q249" s="147">
        <f t="shared" si="42"/>
        <v>0</v>
      </c>
      <c r="R249" s="147">
        <v>1.5499999999999999E-3</v>
      </c>
      <c r="S249" s="148">
        <f t="shared" si="43"/>
        <v>4.6499999999999996E-3</v>
      </c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Q249" s="149" t="s">
        <v>190</v>
      </c>
      <c r="AS249" s="149" t="s">
        <v>138</v>
      </c>
      <c r="AT249" s="149" t="s">
        <v>142</v>
      </c>
      <c r="AX249" s="14" t="s">
        <v>136</v>
      </c>
      <c r="BD249" s="150">
        <f t="shared" si="44"/>
        <v>0</v>
      </c>
      <c r="BE249" s="150">
        <f t="shared" si="45"/>
        <v>0</v>
      </c>
      <c r="BF249" s="150">
        <f t="shared" si="46"/>
        <v>0</v>
      </c>
      <c r="BG249" s="150">
        <f t="shared" si="47"/>
        <v>0</v>
      </c>
      <c r="BH249" s="150">
        <f t="shared" si="48"/>
        <v>0</v>
      </c>
      <c r="BI249" s="14" t="s">
        <v>142</v>
      </c>
      <c r="BJ249" s="150">
        <f t="shared" si="49"/>
        <v>0</v>
      </c>
      <c r="BK249" s="14" t="s">
        <v>190</v>
      </c>
      <c r="BL249" s="149" t="s">
        <v>459</v>
      </c>
    </row>
    <row r="250" spans="1:64" s="2" customFormat="1" ht="24" customHeight="1">
      <c r="A250" s="26"/>
      <c r="B250" s="138"/>
      <c r="C250" s="139" t="s">
        <v>460</v>
      </c>
      <c r="D250" s="139" t="s">
        <v>138</v>
      </c>
      <c r="E250" s="140" t="s">
        <v>461</v>
      </c>
      <c r="F250" s="141" t="s">
        <v>324</v>
      </c>
      <c r="G250" s="142">
        <v>29.207999999999998</v>
      </c>
      <c r="H250" s="143"/>
      <c r="I250" s="143">
        <f t="shared" si="40"/>
        <v>0</v>
      </c>
      <c r="J250" s="144"/>
      <c r="K250" s="27"/>
      <c r="L250" s="145" t="s">
        <v>1</v>
      </c>
      <c r="M250" s="146" t="s">
        <v>37</v>
      </c>
      <c r="N250" s="147">
        <v>0</v>
      </c>
      <c r="O250" s="147">
        <f t="shared" si="41"/>
        <v>0</v>
      </c>
      <c r="P250" s="147">
        <v>0</v>
      </c>
      <c r="Q250" s="147">
        <f t="shared" si="42"/>
        <v>0</v>
      </c>
      <c r="R250" s="147">
        <v>0</v>
      </c>
      <c r="S250" s="148">
        <f t="shared" si="43"/>
        <v>0</v>
      </c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Q250" s="149" t="s">
        <v>190</v>
      </c>
      <c r="AS250" s="149" t="s">
        <v>138</v>
      </c>
      <c r="AT250" s="149" t="s">
        <v>142</v>
      </c>
      <c r="AX250" s="14" t="s">
        <v>136</v>
      </c>
      <c r="BD250" s="150">
        <f t="shared" si="44"/>
        <v>0</v>
      </c>
      <c r="BE250" s="150">
        <f t="shared" si="45"/>
        <v>0</v>
      </c>
      <c r="BF250" s="150">
        <f t="shared" si="46"/>
        <v>0</v>
      </c>
      <c r="BG250" s="150">
        <f t="shared" si="47"/>
        <v>0</v>
      </c>
      <c r="BH250" s="150">
        <f t="shared" si="48"/>
        <v>0</v>
      </c>
      <c r="BI250" s="14" t="s">
        <v>142</v>
      </c>
      <c r="BJ250" s="150">
        <f t="shared" si="49"/>
        <v>0</v>
      </c>
      <c r="BK250" s="14" t="s">
        <v>190</v>
      </c>
      <c r="BL250" s="149" t="s">
        <v>462</v>
      </c>
    </row>
    <row r="251" spans="1:64" s="12" customFormat="1" ht="22.9" customHeight="1">
      <c r="B251" s="126"/>
      <c r="D251" s="127" t="s">
        <v>70</v>
      </c>
      <c r="E251" s="136" t="s">
        <v>463</v>
      </c>
      <c r="I251" s="137">
        <f>BJ251</f>
        <v>0</v>
      </c>
      <c r="K251" s="126"/>
      <c r="L251" s="130"/>
      <c r="M251" s="131"/>
      <c r="N251" s="131"/>
      <c r="O251" s="132">
        <f>SUM(O252:O267)</f>
        <v>72.346919999999997</v>
      </c>
      <c r="P251" s="131"/>
      <c r="Q251" s="132">
        <f>SUM(Q252:Q267)</f>
        <v>1.4609237999999998</v>
      </c>
      <c r="R251" s="131"/>
      <c r="S251" s="133">
        <f>SUM(S252:S267)</f>
        <v>0.10200000000000001</v>
      </c>
      <c r="AQ251" s="127" t="s">
        <v>142</v>
      </c>
      <c r="AS251" s="134" t="s">
        <v>70</v>
      </c>
      <c r="AT251" s="134" t="s">
        <v>79</v>
      </c>
      <c r="AX251" s="127" t="s">
        <v>136</v>
      </c>
      <c r="BJ251" s="135">
        <f>SUM(BJ252:BJ267)</f>
        <v>0</v>
      </c>
    </row>
    <row r="252" spans="1:64" s="2" customFormat="1" ht="24" customHeight="1">
      <c r="A252" s="26"/>
      <c r="B252" s="138"/>
      <c r="C252" s="139" t="s">
        <v>464</v>
      </c>
      <c r="D252" s="139" t="s">
        <v>138</v>
      </c>
      <c r="E252" s="140" t="s">
        <v>465</v>
      </c>
      <c r="F252" s="141" t="s">
        <v>187</v>
      </c>
      <c r="G252" s="142">
        <v>77.14</v>
      </c>
      <c r="H252" s="143"/>
      <c r="I252" s="143">
        <f t="shared" ref="I252:I267" si="50">ROUND(H252*G252,2)</f>
        <v>0</v>
      </c>
      <c r="J252" s="144"/>
      <c r="K252" s="27"/>
      <c r="L252" s="145" t="s">
        <v>1</v>
      </c>
      <c r="M252" s="146" t="s">
        <v>37</v>
      </c>
      <c r="N252" s="147">
        <v>0.60499999999999998</v>
      </c>
      <c r="O252" s="147">
        <f t="shared" ref="O252:O267" si="51">N252*G252</f>
        <v>46.669699999999999</v>
      </c>
      <c r="P252" s="147">
        <v>2.1000000000000001E-4</v>
      </c>
      <c r="Q252" s="147">
        <f t="shared" ref="Q252:Q267" si="52">P252*G252</f>
        <v>1.6199399999999999E-2</v>
      </c>
      <c r="R252" s="147">
        <v>0</v>
      </c>
      <c r="S252" s="148">
        <f t="shared" ref="S252:S267" si="53">R252*G252</f>
        <v>0</v>
      </c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Q252" s="149" t="s">
        <v>190</v>
      </c>
      <c r="AS252" s="149" t="s">
        <v>138</v>
      </c>
      <c r="AT252" s="149" t="s">
        <v>142</v>
      </c>
      <c r="AX252" s="14" t="s">
        <v>136</v>
      </c>
      <c r="BD252" s="150">
        <f t="shared" ref="BD252:BD267" si="54">IF(M252="základná",I252,0)</f>
        <v>0</v>
      </c>
      <c r="BE252" s="150">
        <f t="shared" ref="BE252:BE267" si="55">IF(M252="znížená",I252,0)</f>
        <v>0</v>
      </c>
      <c r="BF252" s="150">
        <f t="shared" ref="BF252:BF267" si="56">IF(M252="zákl. prenesená",I252,0)</f>
        <v>0</v>
      </c>
      <c r="BG252" s="150">
        <f t="shared" ref="BG252:BG267" si="57">IF(M252="zníž. prenesená",I252,0)</f>
        <v>0</v>
      </c>
      <c r="BH252" s="150">
        <f t="shared" ref="BH252:BH267" si="58">IF(M252="nulová",I252,0)</f>
        <v>0</v>
      </c>
      <c r="BI252" s="14" t="s">
        <v>142</v>
      </c>
      <c r="BJ252" s="150">
        <f t="shared" ref="BJ252:BJ267" si="59">ROUND(H252*G252,2)</f>
        <v>0</v>
      </c>
      <c r="BK252" s="14" t="s">
        <v>190</v>
      </c>
      <c r="BL252" s="149" t="s">
        <v>466</v>
      </c>
    </row>
    <row r="253" spans="1:64" s="2" customFormat="1" ht="24" customHeight="1">
      <c r="A253" s="26"/>
      <c r="B253" s="138"/>
      <c r="C253" s="151" t="s">
        <v>467</v>
      </c>
      <c r="D253" s="151" t="s">
        <v>182</v>
      </c>
      <c r="E253" s="152" t="s">
        <v>468</v>
      </c>
      <c r="F253" s="153" t="s">
        <v>187</v>
      </c>
      <c r="G253" s="154">
        <v>80.997</v>
      </c>
      <c r="H253" s="155"/>
      <c r="I253" s="155">
        <f t="shared" si="50"/>
        <v>0</v>
      </c>
      <c r="J253" s="156"/>
      <c r="K253" s="157"/>
      <c r="L253" s="158" t="s">
        <v>1</v>
      </c>
      <c r="M253" s="159" t="s">
        <v>37</v>
      </c>
      <c r="N253" s="147">
        <v>0</v>
      </c>
      <c r="O253" s="147">
        <f t="shared" si="51"/>
        <v>0</v>
      </c>
      <c r="P253" s="147">
        <v>1E-4</v>
      </c>
      <c r="Q253" s="147">
        <f t="shared" si="52"/>
        <v>8.0996999999999996E-3</v>
      </c>
      <c r="R253" s="147">
        <v>0</v>
      </c>
      <c r="S253" s="148">
        <f t="shared" si="53"/>
        <v>0</v>
      </c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Q253" s="149" t="s">
        <v>238</v>
      </c>
      <c r="AS253" s="149" t="s">
        <v>182</v>
      </c>
      <c r="AT253" s="149" t="s">
        <v>142</v>
      </c>
      <c r="AX253" s="14" t="s">
        <v>136</v>
      </c>
      <c r="BD253" s="150">
        <f t="shared" si="54"/>
        <v>0</v>
      </c>
      <c r="BE253" s="150">
        <f t="shared" si="55"/>
        <v>0</v>
      </c>
      <c r="BF253" s="150">
        <f t="shared" si="56"/>
        <v>0</v>
      </c>
      <c r="BG253" s="150">
        <f t="shared" si="57"/>
        <v>0</v>
      </c>
      <c r="BH253" s="150">
        <f t="shared" si="58"/>
        <v>0</v>
      </c>
      <c r="BI253" s="14" t="s">
        <v>142</v>
      </c>
      <c r="BJ253" s="150">
        <f t="shared" si="59"/>
        <v>0</v>
      </c>
      <c r="BK253" s="14" t="s">
        <v>190</v>
      </c>
      <c r="BL253" s="149" t="s">
        <v>469</v>
      </c>
    </row>
    <row r="254" spans="1:64" s="2" customFormat="1" ht="24" customHeight="1">
      <c r="A254" s="26"/>
      <c r="B254" s="138"/>
      <c r="C254" s="151" t="s">
        <v>470</v>
      </c>
      <c r="D254" s="151" t="s">
        <v>182</v>
      </c>
      <c r="E254" s="152" t="s">
        <v>471</v>
      </c>
      <c r="F254" s="153" t="s">
        <v>187</v>
      </c>
      <c r="G254" s="154">
        <v>80.997</v>
      </c>
      <c r="H254" s="155"/>
      <c r="I254" s="155">
        <f t="shared" si="50"/>
        <v>0</v>
      </c>
      <c r="J254" s="156"/>
      <c r="K254" s="157"/>
      <c r="L254" s="158" t="s">
        <v>1</v>
      </c>
      <c r="M254" s="159" t="s">
        <v>37</v>
      </c>
      <c r="N254" s="147">
        <v>0</v>
      </c>
      <c r="O254" s="147">
        <f t="shared" si="51"/>
        <v>0</v>
      </c>
      <c r="P254" s="147">
        <v>1E-4</v>
      </c>
      <c r="Q254" s="147">
        <f t="shared" si="52"/>
        <v>8.0996999999999996E-3</v>
      </c>
      <c r="R254" s="147">
        <v>0</v>
      </c>
      <c r="S254" s="148">
        <f t="shared" si="53"/>
        <v>0</v>
      </c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Q254" s="149" t="s">
        <v>238</v>
      </c>
      <c r="AS254" s="149" t="s">
        <v>182</v>
      </c>
      <c r="AT254" s="149" t="s">
        <v>142</v>
      </c>
      <c r="AX254" s="14" t="s">
        <v>136</v>
      </c>
      <c r="BD254" s="150">
        <f t="shared" si="54"/>
        <v>0</v>
      </c>
      <c r="BE254" s="150">
        <f t="shared" si="55"/>
        <v>0</v>
      </c>
      <c r="BF254" s="150">
        <f t="shared" si="56"/>
        <v>0</v>
      </c>
      <c r="BG254" s="150">
        <f t="shared" si="57"/>
        <v>0</v>
      </c>
      <c r="BH254" s="150">
        <f t="shared" si="58"/>
        <v>0</v>
      </c>
      <c r="BI254" s="14" t="s">
        <v>142</v>
      </c>
      <c r="BJ254" s="150">
        <f t="shared" si="59"/>
        <v>0</v>
      </c>
      <c r="BK254" s="14" t="s">
        <v>190</v>
      </c>
      <c r="BL254" s="149" t="s">
        <v>472</v>
      </c>
    </row>
    <row r="255" spans="1:64" s="2" customFormat="1" ht="16.5" customHeight="1">
      <c r="A255" s="26"/>
      <c r="B255" s="138"/>
      <c r="C255" s="151" t="s">
        <v>473</v>
      </c>
      <c r="D255" s="151" t="s">
        <v>182</v>
      </c>
      <c r="E255" s="152" t="s">
        <v>474</v>
      </c>
      <c r="F255" s="153" t="s">
        <v>252</v>
      </c>
      <c r="G255" s="154">
        <v>6</v>
      </c>
      <c r="H255" s="155"/>
      <c r="I255" s="155">
        <f t="shared" si="50"/>
        <v>0</v>
      </c>
      <c r="J255" s="156"/>
      <c r="K255" s="157"/>
      <c r="L255" s="158" t="s">
        <v>1</v>
      </c>
      <c r="M255" s="159" t="s">
        <v>37</v>
      </c>
      <c r="N255" s="147">
        <v>0</v>
      </c>
      <c r="O255" s="147">
        <f t="shared" si="51"/>
        <v>0</v>
      </c>
      <c r="P255" s="147">
        <v>2.1999999999999999E-2</v>
      </c>
      <c r="Q255" s="147">
        <f t="shared" si="52"/>
        <v>0.13200000000000001</v>
      </c>
      <c r="R255" s="147">
        <v>0</v>
      </c>
      <c r="S255" s="148">
        <f t="shared" si="53"/>
        <v>0</v>
      </c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Q255" s="149" t="s">
        <v>238</v>
      </c>
      <c r="AS255" s="149" t="s">
        <v>182</v>
      </c>
      <c r="AT255" s="149" t="s">
        <v>142</v>
      </c>
      <c r="AX255" s="14" t="s">
        <v>136</v>
      </c>
      <c r="BD255" s="150">
        <f t="shared" si="54"/>
        <v>0</v>
      </c>
      <c r="BE255" s="150">
        <f t="shared" si="55"/>
        <v>0</v>
      </c>
      <c r="BF255" s="150">
        <f t="shared" si="56"/>
        <v>0</v>
      </c>
      <c r="BG255" s="150">
        <f t="shared" si="57"/>
        <v>0</v>
      </c>
      <c r="BH255" s="150">
        <f t="shared" si="58"/>
        <v>0</v>
      </c>
      <c r="BI255" s="14" t="s">
        <v>142</v>
      </c>
      <c r="BJ255" s="150">
        <f t="shared" si="59"/>
        <v>0</v>
      </c>
      <c r="BK255" s="14" t="s">
        <v>190</v>
      </c>
      <c r="BL255" s="149" t="s">
        <v>475</v>
      </c>
    </row>
    <row r="256" spans="1:64" s="2" customFormat="1" ht="16.5" customHeight="1">
      <c r="A256" s="26"/>
      <c r="B256" s="138"/>
      <c r="C256" s="151" t="s">
        <v>476</v>
      </c>
      <c r="D256" s="151" t="s">
        <v>182</v>
      </c>
      <c r="E256" s="152" t="s">
        <v>477</v>
      </c>
      <c r="F256" s="153" t="s">
        <v>252</v>
      </c>
      <c r="G256" s="154">
        <v>1</v>
      </c>
      <c r="H256" s="155"/>
      <c r="I256" s="155">
        <f t="shared" si="50"/>
        <v>0</v>
      </c>
      <c r="J256" s="156"/>
      <c r="K256" s="157"/>
      <c r="L256" s="158" t="s">
        <v>1</v>
      </c>
      <c r="M256" s="159" t="s">
        <v>37</v>
      </c>
      <c r="N256" s="147">
        <v>0</v>
      </c>
      <c r="O256" s="147">
        <f t="shared" si="51"/>
        <v>0</v>
      </c>
      <c r="P256" s="147">
        <v>2.1999999999999999E-2</v>
      </c>
      <c r="Q256" s="147">
        <f t="shared" si="52"/>
        <v>2.1999999999999999E-2</v>
      </c>
      <c r="R256" s="147">
        <v>0</v>
      </c>
      <c r="S256" s="148">
        <f t="shared" si="53"/>
        <v>0</v>
      </c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Q256" s="149" t="s">
        <v>238</v>
      </c>
      <c r="AS256" s="149" t="s">
        <v>182</v>
      </c>
      <c r="AT256" s="149" t="s">
        <v>142</v>
      </c>
      <c r="AX256" s="14" t="s">
        <v>136</v>
      </c>
      <c r="BD256" s="150">
        <f t="shared" si="54"/>
        <v>0</v>
      </c>
      <c r="BE256" s="150">
        <f t="shared" si="55"/>
        <v>0</v>
      </c>
      <c r="BF256" s="150">
        <f t="shared" si="56"/>
        <v>0</v>
      </c>
      <c r="BG256" s="150">
        <f t="shared" si="57"/>
        <v>0</v>
      </c>
      <c r="BH256" s="150">
        <f t="shared" si="58"/>
        <v>0</v>
      </c>
      <c r="BI256" s="14" t="s">
        <v>142</v>
      </c>
      <c r="BJ256" s="150">
        <f t="shared" si="59"/>
        <v>0</v>
      </c>
      <c r="BK256" s="14" t="s">
        <v>190</v>
      </c>
      <c r="BL256" s="149" t="s">
        <v>478</v>
      </c>
    </row>
    <row r="257" spans="1:64" s="2" customFormat="1" ht="16.5" customHeight="1">
      <c r="A257" s="26"/>
      <c r="B257" s="138"/>
      <c r="C257" s="151" t="s">
        <v>479</v>
      </c>
      <c r="D257" s="151" t="s">
        <v>182</v>
      </c>
      <c r="E257" s="152" t="s">
        <v>480</v>
      </c>
      <c r="F257" s="153" t="s">
        <v>252</v>
      </c>
      <c r="G257" s="154">
        <v>3</v>
      </c>
      <c r="H257" s="155"/>
      <c r="I257" s="155">
        <f t="shared" si="50"/>
        <v>0</v>
      </c>
      <c r="J257" s="156"/>
      <c r="K257" s="157"/>
      <c r="L257" s="158" t="s">
        <v>1</v>
      </c>
      <c r="M257" s="159" t="s">
        <v>37</v>
      </c>
      <c r="N257" s="147">
        <v>0</v>
      </c>
      <c r="O257" s="147">
        <f t="shared" si="51"/>
        <v>0</v>
      </c>
      <c r="P257" s="147">
        <v>2.1999999999999999E-2</v>
      </c>
      <c r="Q257" s="147">
        <f t="shared" si="52"/>
        <v>6.6000000000000003E-2</v>
      </c>
      <c r="R257" s="147">
        <v>0</v>
      </c>
      <c r="S257" s="148">
        <f t="shared" si="53"/>
        <v>0</v>
      </c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Q257" s="149" t="s">
        <v>238</v>
      </c>
      <c r="AS257" s="149" t="s">
        <v>182</v>
      </c>
      <c r="AT257" s="149" t="s">
        <v>142</v>
      </c>
      <c r="AX257" s="14" t="s">
        <v>136</v>
      </c>
      <c r="BD257" s="150">
        <f t="shared" si="54"/>
        <v>0</v>
      </c>
      <c r="BE257" s="150">
        <f t="shared" si="55"/>
        <v>0</v>
      </c>
      <c r="BF257" s="150">
        <f t="shared" si="56"/>
        <v>0</v>
      </c>
      <c r="BG257" s="150">
        <f t="shared" si="57"/>
        <v>0</v>
      </c>
      <c r="BH257" s="150">
        <f t="shared" si="58"/>
        <v>0</v>
      </c>
      <c r="BI257" s="14" t="s">
        <v>142</v>
      </c>
      <c r="BJ257" s="150">
        <f t="shared" si="59"/>
        <v>0</v>
      </c>
      <c r="BK257" s="14" t="s">
        <v>190</v>
      </c>
      <c r="BL257" s="149" t="s">
        <v>481</v>
      </c>
    </row>
    <row r="258" spans="1:64" s="2" customFormat="1" ht="16.5" customHeight="1">
      <c r="A258" s="26"/>
      <c r="B258" s="138"/>
      <c r="C258" s="151" t="s">
        <v>482</v>
      </c>
      <c r="D258" s="151" t="s">
        <v>182</v>
      </c>
      <c r="E258" s="152" t="s">
        <v>483</v>
      </c>
      <c r="F258" s="153" t="s">
        <v>252</v>
      </c>
      <c r="G258" s="154">
        <v>3</v>
      </c>
      <c r="H258" s="155"/>
      <c r="I258" s="155">
        <f t="shared" si="50"/>
        <v>0</v>
      </c>
      <c r="J258" s="156"/>
      <c r="K258" s="157"/>
      <c r="L258" s="158" t="s">
        <v>1</v>
      </c>
      <c r="M258" s="159" t="s">
        <v>37</v>
      </c>
      <c r="N258" s="147">
        <v>0</v>
      </c>
      <c r="O258" s="147">
        <f t="shared" si="51"/>
        <v>0</v>
      </c>
      <c r="P258" s="147">
        <v>2.1999999999999999E-2</v>
      </c>
      <c r="Q258" s="147">
        <f t="shared" si="52"/>
        <v>6.6000000000000003E-2</v>
      </c>
      <c r="R258" s="147">
        <v>0</v>
      </c>
      <c r="S258" s="148">
        <f t="shared" si="53"/>
        <v>0</v>
      </c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Q258" s="149" t="s">
        <v>238</v>
      </c>
      <c r="AS258" s="149" t="s">
        <v>182</v>
      </c>
      <c r="AT258" s="149" t="s">
        <v>142</v>
      </c>
      <c r="AX258" s="14" t="s">
        <v>136</v>
      </c>
      <c r="BD258" s="150">
        <f t="shared" si="54"/>
        <v>0</v>
      </c>
      <c r="BE258" s="150">
        <f t="shared" si="55"/>
        <v>0</v>
      </c>
      <c r="BF258" s="150">
        <f t="shared" si="56"/>
        <v>0</v>
      </c>
      <c r="BG258" s="150">
        <f t="shared" si="57"/>
        <v>0</v>
      </c>
      <c r="BH258" s="150">
        <f t="shared" si="58"/>
        <v>0</v>
      </c>
      <c r="BI258" s="14" t="s">
        <v>142</v>
      </c>
      <c r="BJ258" s="150">
        <f t="shared" si="59"/>
        <v>0</v>
      </c>
      <c r="BK258" s="14" t="s">
        <v>190</v>
      </c>
      <c r="BL258" s="149" t="s">
        <v>484</v>
      </c>
    </row>
    <row r="259" spans="1:64" s="2" customFormat="1" ht="16.5" customHeight="1">
      <c r="A259" s="26"/>
      <c r="B259" s="138"/>
      <c r="C259" s="139" t="s">
        <v>485</v>
      </c>
      <c r="D259" s="139" t="s">
        <v>138</v>
      </c>
      <c r="E259" s="140" t="s">
        <v>486</v>
      </c>
      <c r="F259" s="141" t="s">
        <v>187</v>
      </c>
      <c r="G259" s="142">
        <v>20.9</v>
      </c>
      <c r="H259" s="143"/>
      <c r="I259" s="143">
        <f t="shared" si="50"/>
        <v>0</v>
      </c>
      <c r="J259" s="144"/>
      <c r="K259" s="27"/>
      <c r="L259" s="145" t="s">
        <v>1</v>
      </c>
      <c r="M259" s="146" t="s">
        <v>37</v>
      </c>
      <c r="N259" s="147">
        <v>0.28000000000000003</v>
      </c>
      <c r="O259" s="147">
        <f t="shared" si="51"/>
        <v>5.8520000000000003</v>
      </c>
      <c r="P259" s="147">
        <v>4.2000000000000002E-4</v>
      </c>
      <c r="Q259" s="147">
        <f t="shared" si="52"/>
        <v>8.7779999999999993E-3</v>
      </c>
      <c r="R259" s="147">
        <v>0</v>
      </c>
      <c r="S259" s="148">
        <f t="shared" si="53"/>
        <v>0</v>
      </c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Q259" s="149" t="s">
        <v>190</v>
      </c>
      <c r="AS259" s="149" t="s">
        <v>138</v>
      </c>
      <c r="AT259" s="149" t="s">
        <v>142</v>
      </c>
      <c r="AX259" s="14" t="s">
        <v>136</v>
      </c>
      <c r="BD259" s="150">
        <f t="shared" si="54"/>
        <v>0</v>
      </c>
      <c r="BE259" s="150">
        <f t="shared" si="55"/>
        <v>0</v>
      </c>
      <c r="BF259" s="150">
        <f t="shared" si="56"/>
        <v>0</v>
      </c>
      <c r="BG259" s="150">
        <f t="shared" si="57"/>
        <v>0</v>
      </c>
      <c r="BH259" s="150">
        <f t="shared" si="58"/>
        <v>0</v>
      </c>
      <c r="BI259" s="14" t="s">
        <v>142</v>
      </c>
      <c r="BJ259" s="150">
        <f t="shared" si="59"/>
        <v>0</v>
      </c>
      <c r="BK259" s="14" t="s">
        <v>190</v>
      </c>
      <c r="BL259" s="149" t="s">
        <v>487</v>
      </c>
    </row>
    <row r="260" spans="1:64" s="2" customFormat="1" ht="16.5" customHeight="1">
      <c r="A260" s="26"/>
      <c r="B260" s="138"/>
      <c r="C260" s="151" t="s">
        <v>488</v>
      </c>
      <c r="D260" s="151" t="s">
        <v>182</v>
      </c>
      <c r="E260" s="152" t="s">
        <v>489</v>
      </c>
      <c r="F260" s="153" t="s">
        <v>252</v>
      </c>
      <c r="G260" s="154">
        <v>1</v>
      </c>
      <c r="H260" s="155"/>
      <c r="I260" s="155">
        <f t="shared" si="50"/>
        <v>0</v>
      </c>
      <c r="J260" s="156"/>
      <c r="K260" s="157"/>
      <c r="L260" s="158" t="s">
        <v>1</v>
      </c>
      <c r="M260" s="159" t="s">
        <v>37</v>
      </c>
      <c r="N260" s="147">
        <v>0</v>
      </c>
      <c r="O260" s="147">
        <f t="shared" si="51"/>
        <v>0</v>
      </c>
      <c r="P260" s="147">
        <v>0.33</v>
      </c>
      <c r="Q260" s="147">
        <f t="shared" si="52"/>
        <v>0.33</v>
      </c>
      <c r="R260" s="147">
        <v>0</v>
      </c>
      <c r="S260" s="148">
        <f t="shared" si="53"/>
        <v>0</v>
      </c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Q260" s="149" t="s">
        <v>238</v>
      </c>
      <c r="AS260" s="149" t="s">
        <v>182</v>
      </c>
      <c r="AT260" s="149" t="s">
        <v>142</v>
      </c>
      <c r="AX260" s="14" t="s">
        <v>136</v>
      </c>
      <c r="BD260" s="150">
        <f t="shared" si="54"/>
        <v>0</v>
      </c>
      <c r="BE260" s="150">
        <f t="shared" si="55"/>
        <v>0</v>
      </c>
      <c r="BF260" s="150">
        <f t="shared" si="56"/>
        <v>0</v>
      </c>
      <c r="BG260" s="150">
        <f t="shared" si="57"/>
        <v>0</v>
      </c>
      <c r="BH260" s="150">
        <f t="shared" si="58"/>
        <v>0</v>
      </c>
      <c r="BI260" s="14" t="s">
        <v>142</v>
      </c>
      <c r="BJ260" s="150">
        <f t="shared" si="59"/>
        <v>0</v>
      </c>
      <c r="BK260" s="14" t="s">
        <v>190</v>
      </c>
      <c r="BL260" s="149" t="s">
        <v>490</v>
      </c>
    </row>
    <row r="261" spans="1:64" s="2" customFormat="1" ht="16.5" customHeight="1">
      <c r="A261" s="26"/>
      <c r="B261" s="138"/>
      <c r="C261" s="151" t="s">
        <v>491</v>
      </c>
      <c r="D261" s="151" t="s">
        <v>182</v>
      </c>
      <c r="E261" s="152" t="s">
        <v>492</v>
      </c>
      <c r="F261" s="153" t="s">
        <v>252</v>
      </c>
      <c r="G261" s="154">
        <v>2</v>
      </c>
      <c r="H261" s="155"/>
      <c r="I261" s="155">
        <f t="shared" si="50"/>
        <v>0</v>
      </c>
      <c r="J261" s="156"/>
      <c r="K261" s="157"/>
      <c r="L261" s="158" t="s">
        <v>1</v>
      </c>
      <c r="M261" s="159" t="s">
        <v>37</v>
      </c>
      <c r="N261" s="147">
        <v>0</v>
      </c>
      <c r="O261" s="147">
        <f t="shared" si="51"/>
        <v>0</v>
      </c>
      <c r="P261" s="147">
        <v>0.33</v>
      </c>
      <c r="Q261" s="147">
        <f t="shared" si="52"/>
        <v>0.66</v>
      </c>
      <c r="R261" s="147">
        <v>0</v>
      </c>
      <c r="S261" s="148">
        <f t="shared" si="53"/>
        <v>0</v>
      </c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Q261" s="149" t="s">
        <v>238</v>
      </c>
      <c r="AS261" s="149" t="s">
        <v>182</v>
      </c>
      <c r="AT261" s="149" t="s">
        <v>142</v>
      </c>
      <c r="AX261" s="14" t="s">
        <v>136</v>
      </c>
      <c r="BD261" s="150">
        <f t="shared" si="54"/>
        <v>0</v>
      </c>
      <c r="BE261" s="150">
        <f t="shared" si="55"/>
        <v>0</v>
      </c>
      <c r="BF261" s="150">
        <f t="shared" si="56"/>
        <v>0</v>
      </c>
      <c r="BG261" s="150">
        <f t="shared" si="57"/>
        <v>0</v>
      </c>
      <c r="BH261" s="150">
        <f t="shared" si="58"/>
        <v>0</v>
      </c>
      <c r="BI261" s="14" t="s">
        <v>142</v>
      </c>
      <c r="BJ261" s="150">
        <f t="shared" si="59"/>
        <v>0</v>
      </c>
      <c r="BK261" s="14" t="s">
        <v>190</v>
      </c>
      <c r="BL261" s="149" t="s">
        <v>493</v>
      </c>
    </row>
    <row r="262" spans="1:64" s="2" customFormat="1" ht="24" customHeight="1">
      <c r="A262" s="26"/>
      <c r="B262" s="138"/>
      <c r="C262" s="139" t="s">
        <v>494</v>
      </c>
      <c r="D262" s="139" t="s">
        <v>138</v>
      </c>
      <c r="E262" s="140" t="s">
        <v>495</v>
      </c>
      <c r="F262" s="141" t="s">
        <v>252</v>
      </c>
      <c r="G262" s="142">
        <v>13</v>
      </c>
      <c r="H262" s="143"/>
      <c r="I262" s="143">
        <f t="shared" si="50"/>
        <v>0</v>
      </c>
      <c r="J262" s="144"/>
      <c r="K262" s="27"/>
      <c r="L262" s="145" t="s">
        <v>1</v>
      </c>
      <c r="M262" s="146" t="s">
        <v>37</v>
      </c>
      <c r="N262" s="147">
        <v>0.96499999999999997</v>
      </c>
      <c r="O262" s="147">
        <f t="shared" si="51"/>
        <v>12.545</v>
      </c>
      <c r="P262" s="147">
        <v>1.2E-4</v>
      </c>
      <c r="Q262" s="147">
        <f t="shared" si="52"/>
        <v>1.56E-3</v>
      </c>
      <c r="R262" s="147">
        <v>0</v>
      </c>
      <c r="S262" s="148">
        <f t="shared" si="53"/>
        <v>0</v>
      </c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Q262" s="149" t="s">
        <v>190</v>
      </c>
      <c r="AS262" s="149" t="s">
        <v>138</v>
      </c>
      <c r="AT262" s="149" t="s">
        <v>142</v>
      </c>
      <c r="AX262" s="14" t="s">
        <v>136</v>
      </c>
      <c r="BD262" s="150">
        <f t="shared" si="54"/>
        <v>0</v>
      </c>
      <c r="BE262" s="150">
        <f t="shared" si="55"/>
        <v>0</v>
      </c>
      <c r="BF262" s="150">
        <f t="shared" si="56"/>
        <v>0</v>
      </c>
      <c r="BG262" s="150">
        <f t="shared" si="57"/>
        <v>0</v>
      </c>
      <c r="BH262" s="150">
        <f t="shared" si="58"/>
        <v>0</v>
      </c>
      <c r="BI262" s="14" t="s">
        <v>142</v>
      </c>
      <c r="BJ262" s="150">
        <f t="shared" si="59"/>
        <v>0</v>
      </c>
      <c r="BK262" s="14" t="s">
        <v>190</v>
      </c>
      <c r="BL262" s="149" t="s">
        <v>496</v>
      </c>
    </row>
    <row r="263" spans="1:64" s="2" customFormat="1" ht="24" customHeight="1">
      <c r="A263" s="26"/>
      <c r="B263" s="138"/>
      <c r="C263" s="151" t="s">
        <v>497</v>
      </c>
      <c r="D263" s="151" t="s">
        <v>182</v>
      </c>
      <c r="E263" s="152" t="s">
        <v>498</v>
      </c>
      <c r="F263" s="153" t="s">
        <v>187</v>
      </c>
      <c r="G263" s="154">
        <v>28.27</v>
      </c>
      <c r="H263" s="155"/>
      <c r="I263" s="155">
        <f t="shared" si="50"/>
        <v>0</v>
      </c>
      <c r="J263" s="156"/>
      <c r="K263" s="157"/>
      <c r="L263" s="158" t="s">
        <v>1</v>
      </c>
      <c r="M263" s="159" t="s">
        <v>37</v>
      </c>
      <c r="N263" s="147">
        <v>0</v>
      </c>
      <c r="O263" s="147">
        <f t="shared" si="51"/>
        <v>0</v>
      </c>
      <c r="P263" s="147">
        <v>1.1000000000000001E-3</v>
      </c>
      <c r="Q263" s="147">
        <f t="shared" si="52"/>
        <v>3.1097000000000003E-2</v>
      </c>
      <c r="R263" s="147">
        <v>0</v>
      </c>
      <c r="S263" s="148">
        <f t="shared" si="53"/>
        <v>0</v>
      </c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Q263" s="149" t="s">
        <v>238</v>
      </c>
      <c r="AS263" s="149" t="s">
        <v>182</v>
      </c>
      <c r="AT263" s="149" t="s">
        <v>142</v>
      </c>
      <c r="AX263" s="14" t="s">
        <v>136</v>
      </c>
      <c r="BD263" s="150">
        <f t="shared" si="54"/>
        <v>0</v>
      </c>
      <c r="BE263" s="150">
        <f t="shared" si="55"/>
        <v>0</v>
      </c>
      <c r="BF263" s="150">
        <f t="shared" si="56"/>
        <v>0</v>
      </c>
      <c r="BG263" s="150">
        <f t="shared" si="57"/>
        <v>0</v>
      </c>
      <c r="BH263" s="150">
        <f t="shared" si="58"/>
        <v>0</v>
      </c>
      <c r="BI263" s="14" t="s">
        <v>142</v>
      </c>
      <c r="BJ263" s="150">
        <f t="shared" si="59"/>
        <v>0</v>
      </c>
      <c r="BK263" s="14" t="s">
        <v>190</v>
      </c>
      <c r="BL263" s="149" t="s">
        <v>499</v>
      </c>
    </row>
    <row r="264" spans="1:64" s="2" customFormat="1" ht="24" customHeight="1">
      <c r="A264" s="26"/>
      <c r="B264" s="138"/>
      <c r="C264" s="139" t="s">
        <v>500</v>
      </c>
      <c r="D264" s="139" t="s">
        <v>138</v>
      </c>
      <c r="E264" s="140" t="s">
        <v>501</v>
      </c>
      <c r="F264" s="141" t="s">
        <v>252</v>
      </c>
      <c r="G264" s="142">
        <v>17</v>
      </c>
      <c r="H264" s="143"/>
      <c r="I264" s="143">
        <f t="shared" si="50"/>
        <v>0</v>
      </c>
      <c r="J264" s="144"/>
      <c r="K264" s="27"/>
      <c r="L264" s="145" t="s">
        <v>1</v>
      </c>
      <c r="M264" s="146" t="s">
        <v>37</v>
      </c>
      <c r="N264" s="147">
        <v>0.15</v>
      </c>
      <c r="O264" s="147">
        <f t="shared" si="51"/>
        <v>2.5499999999999998</v>
      </c>
      <c r="P264" s="147">
        <v>0</v>
      </c>
      <c r="Q264" s="147">
        <f t="shared" si="52"/>
        <v>0</v>
      </c>
      <c r="R264" s="147">
        <v>6.0000000000000001E-3</v>
      </c>
      <c r="S264" s="148">
        <f t="shared" si="53"/>
        <v>0.10200000000000001</v>
      </c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Q264" s="149" t="s">
        <v>190</v>
      </c>
      <c r="AS264" s="149" t="s">
        <v>138</v>
      </c>
      <c r="AT264" s="149" t="s">
        <v>142</v>
      </c>
      <c r="AX264" s="14" t="s">
        <v>136</v>
      </c>
      <c r="BD264" s="150">
        <f t="shared" si="54"/>
        <v>0</v>
      </c>
      <c r="BE264" s="150">
        <f t="shared" si="55"/>
        <v>0</v>
      </c>
      <c r="BF264" s="150">
        <f t="shared" si="56"/>
        <v>0</v>
      </c>
      <c r="BG264" s="150">
        <f t="shared" si="57"/>
        <v>0</v>
      </c>
      <c r="BH264" s="150">
        <f t="shared" si="58"/>
        <v>0</v>
      </c>
      <c r="BI264" s="14" t="s">
        <v>142</v>
      </c>
      <c r="BJ264" s="150">
        <f t="shared" si="59"/>
        <v>0</v>
      </c>
      <c r="BK264" s="14" t="s">
        <v>190</v>
      </c>
      <c r="BL264" s="149" t="s">
        <v>502</v>
      </c>
    </row>
    <row r="265" spans="1:64" s="2" customFormat="1" ht="16.5" customHeight="1">
      <c r="A265" s="26"/>
      <c r="B265" s="138"/>
      <c r="C265" s="139" t="s">
        <v>503</v>
      </c>
      <c r="D265" s="139" t="s">
        <v>138</v>
      </c>
      <c r="E265" s="140" t="s">
        <v>504</v>
      </c>
      <c r="F265" s="141" t="s">
        <v>252</v>
      </c>
      <c r="G265" s="142">
        <v>1</v>
      </c>
      <c r="H265" s="143"/>
      <c r="I265" s="143">
        <f t="shared" si="50"/>
        <v>0</v>
      </c>
      <c r="J265" s="144"/>
      <c r="K265" s="27"/>
      <c r="L265" s="145" t="s">
        <v>1</v>
      </c>
      <c r="M265" s="146" t="s">
        <v>37</v>
      </c>
      <c r="N265" s="147">
        <v>4.7302200000000001</v>
      </c>
      <c r="O265" s="147">
        <f t="shared" si="51"/>
        <v>4.7302200000000001</v>
      </c>
      <c r="P265" s="147">
        <v>0</v>
      </c>
      <c r="Q265" s="147">
        <f t="shared" si="52"/>
        <v>0</v>
      </c>
      <c r="R265" s="147">
        <v>0</v>
      </c>
      <c r="S265" s="148">
        <f t="shared" si="53"/>
        <v>0</v>
      </c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Q265" s="149" t="s">
        <v>190</v>
      </c>
      <c r="AS265" s="149" t="s">
        <v>138</v>
      </c>
      <c r="AT265" s="149" t="s">
        <v>142</v>
      </c>
      <c r="AX265" s="14" t="s">
        <v>136</v>
      </c>
      <c r="BD265" s="150">
        <f t="shared" si="54"/>
        <v>0</v>
      </c>
      <c r="BE265" s="150">
        <f t="shared" si="55"/>
        <v>0</v>
      </c>
      <c r="BF265" s="150">
        <f t="shared" si="56"/>
        <v>0</v>
      </c>
      <c r="BG265" s="150">
        <f t="shared" si="57"/>
        <v>0</v>
      </c>
      <c r="BH265" s="150">
        <f t="shared" si="58"/>
        <v>0</v>
      </c>
      <c r="BI265" s="14" t="s">
        <v>142</v>
      </c>
      <c r="BJ265" s="150">
        <f t="shared" si="59"/>
        <v>0</v>
      </c>
      <c r="BK265" s="14" t="s">
        <v>190</v>
      </c>
      <c r="BL265" s="149" t="s">
        <v>505</v>
      </c>
    </row>
    <row r="266" spans="1:64" s="2" customFormat="1" ht="16.5" customHeight="1">
      <c r="A266" s="26"/>
      <c r="B266" s="138"/>
      <c r="C266" s="151" t="s">
        <v>506</v>
      </c>
      <c r="D266" s="151" t="s">
        <v>182</v>
      </c>
      <c r="E266" s="152" t="s">
        <v>507</v>
      </c>
      <c r="F266" s="153" t="s">
        <v>252</v>
      </c>
      <c r="G266" s="154">
        <v>1</v>
      </c>
      <c r="H266" s="155"/>
      <c r="I266" s="155">
        <f t="shared" si="50"/>
        <v>0</v>
      </c>
      <c r="J266" s="156"/>
      <c r="K266" s="157"/>
      <c r="L266" s="158" t="s">
        <v>1</v>
      </c>
      <c r="M266" s="159" t="s">
        <v>37</v>
      </c>
      <c r="N266" s="147">
        <v>0</v>
      </c>
      <c r="O266" s="147">
        <f t="shared" si="51"/>
        <v>0</v>
      </c>
      <c r="P266" s="147">
        <v>0.11108999999999999</v>
      </c>
      <c r="Q266" s="147">
        <f t="shared" si="52"/>
        <v>0.11108999999999999</v>
      </c>
      <c r="R266" s="147">
        <v>0</v>
      </c>
      <c r="S266" s="148">
        <f t="shared" si="53"/>
        <v>0</v>
      </c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Q266" s="149" t="s">
        <v>238</v>
      </c>
      <c r="AS266" s="149" t="s">
        <v>182</v>
      </c>
      <c r="AT266" s="149" t="s">
        <v>142</v>
      </c>
      <c r="AX266" s="14" t="s">
        <v>136</v>
      </c>
      <c r="BD266" s="150">
        <f t="shared" si="54"/>
        <v>0</v>
      </c>
      <c r="BE266" s="150">
        <f t="shared" si="55"/>
        <v>0</v>
      </c>
      <c r="BF266" s="150">
        <f t="shared" si="56"/>
        <v>0</v>
      </c>
      <c r="BG266" s="150">
        <f t="shared" si="57"/>
        <v>0</v>
      </c>
      <c r="BH266" s="150">
        <f t="shared" si="58"/>
        <v>0</v>
      </c>
      <c r="BI266" s="14" t="s">
        <v>142</v>
      </c>
      <c r="BJ266" s="150">
        <f t="shared" si="59"/>
        <v>0</v>
      </c>
      <c r="BK266" s="14" t="s">
        <v>190</v>
      </c>
      <c r="BL266" s="149" t="s">
        <v>508</v>
      </c>
    </row>
    <row r="267" spans="1:64" s="2" customFormat="1" ht="24" customHeight="1">
      <c r="A267" s="26"/>
      <c r="B267" s="138"/>
      <c r="C267" s="139" t="s">
        <v>509</v>
      </c>
      <c r="D267" s="139" t="s">
        <v>138</v>
      </c>
      <c r="E267" s="140" t="s">
        <v>510</v>
      </c>
      <c r="F267" s="141" t="s">
        <v>324</v>
      </c>
      <c r="G267" s="142">
        <v>146.34</v>
      </c>
      <c r="H267" s="143"/>
      <c r="I267" s="143">
        <f t="shared" si="50"/>
        <v>0</v>
      </c>
      <c r="J267" s="144"/>
      <c r="K267" s="27"/>
      <c r="L267" s="145" t="s">
        <v>1</v>
      </c>
      <c r="M267" s="146" t="s">
        <v>37</v>
      </c>
      <c r="N267" s="147">
        <v>0</v>
      </c>
      <c r="O267" s="147">
        <f t="shared" si="51"/>
        <v>0</v>
      </c>
      <c r="P267" s="147">
        <v>0</v>
      </c>
      <c r="Q267" s="147">
        <f t="shared" si="52"/>
        <v>0</v>
      </c>
      <c r="R267" s="147">
        <v>0</v>
      </c>
      <c r="S267" s="148">
        <f t="shared" si="53"/>
        <v>0</v>
      </c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Q267" s="149" t="s">
        <v>190</v>
      </c>
      <c r="AS267" s="149" t="s">
        <v>138</v>
      </c>
      <c r="AT267" s="149" t="s">
        <v>142</v>
      </c>
      <c r="AX267" s="14" t="s">
        <v>136</v>
      </c>
      <c r="BD267" s="150">
        <f t="shared" si="54"/>
        <v>0</v>
      </c>
      <c r="BE267" s="150">
        <f t="shared" si="55"/>
        <v>0</v>
      </c>
      <c r="BF267" s="150">
        <f t="shared" si="56"/>
        <v>0</v>
      </c>
      <c r="BG267" s="150">
        <f t="shared" si="57"/>
        <v>0</v>
      </c>
      <c r="BH267" s="150">
        <f t="shared" si="58"/>
        <v>0</v>
      </c>
      <c r="BI267" s="14" t="s">
        <v>142</v>
      </c>
      <c r="BJ267" s="150">
        <f t="shared" si="59"/>
        <v>0</v>
      </c>
      <c r="BK267" s="14" t="s">
        <v>190</v>
      </c>
      <c r="BL267" s="149" t="s">
        <v>511</v>
      </c>
    </row>
    <row r="268" spans="1:64" s="12" customFormat="1" ht="22.9" customHeight="1">
      <c r="B268" s="126"/>
      <c r="D268" s="127" t="s">
        <v>70</v>
      </c>
      <c r="E268" s="136" t="s">
        <v>512</v>
      </c>
      <c r="I268" s="137">
        <f>BJ268</f>
        <v>0</v>
      </c>
      <c r="K268" s="126"/>
      <c r="L268" s="130"/>
      <c r="M268" s="131"/>
      <c r="N268" s="131"/>
      <c r="O268" s="132">
        <f>SUM(O269:O270)</f>
        <v>0</v>
      </c>
      <c r="P268" s="131"/>
      <c r="Q268" s="132">
        <f>SUM(Q269:Q270)</f>
        <v>0</v>
      </c>
      <c r="R268" s="131"/>
      <c r="S268" s="133">
        <f>SUM(S269:S270)</f>
        <v>0</v>
      </c>
      <c r="AQ268" s="127" t="s">
        <v>142</v>
      </c>
      <c r="AS268" s="134" t="s">
        <v>70</v>
      </c>
      <c r="AT268" s="134" t="s">
        <v>79</v>
      </c>
      <c r="AX268" s="127" t="s">
        <v>136</v>
      </c>
      <c r="BJ268" s="135">
        <f>SUM(BJ269:BJ270)</f>
        <v>0</v>
      </c>
    </row>
    <row r="269" spans="1:64" s="2" customFormat="1" ht="24" customHeight="1">
      <c r="A269" s="26"/>
      <c r="B269" s="138"/>
      <c r="C269" s="139" t="s">
        <v>513</v>
      </c>
      <c r="D269" s="139" t="s">
        <v>138</v>
      </c>
      <c r="E269" s="140" t="s">
        <v>514</v>
      </c>
      <c r="F269" s="141" t="s">
        <v>252</v>
      </c>
      <c r="G269" s="142">
        <v>3</v>
      </c>
      <c r="H269" s="143"/>
      <c r="I269" s="143">
        <f>ROUND(H269*G269,2)</f>
        <v>0</v>
      </c>
      <c r="J269" s="144"/>
      <c r="K269" s="27"/>
      <c r="L269" s="145" t="s">
        <v>1</v>
      </c>
      <c r="M269" s="146" t="s">
        <v>37</v>
      </c>
      <c r="N269" s="147">
        <v>0</v>
      </c>
      <c r="O269" s="147">
        <f>N269*G269</f>
        <v>0</v>
      </c>
      <c r="P269" s="147">
        <v>0</v>
      </c>
      <c r="Q269" s="147">
        <f>P269*G269</f>
        <v>0</v>
      </c>
      <c r="R269" s="147">
        <v>0</v>
      </c>
      <c r="S269" s="148">
        <f>R269*G269</f>
        <v>0</v>
      </c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Q269" s="149" t="s">
        <v>190</v>
      </c>
      <c r="AS269" s="149" t="s">
        <v>138</v>
      </c>
      <c r="AT269" s="149" t="s">
        <v>142</v>
      </c>
      <c r="AX269" s="14" t="s">
        <v>136</v>
      </c>
      <c r="BD269" s="150">
        <f>IF(M269="základná",I269,0)</f>
        <v>0</v>
      </c>
      <c r="BE269" s="150">
        <f>IF(M269="znížená",I269,0)</f>
        <v>0</v>
      </c>
      <c r="BF269" s="150">
        <f>IF(M269="zákl. prenesená",I269,0)</f>
        <v>0</v>
      </c>
      <c r="BG269" s="150">
        <f>IF(M269="zníž. prenesená",I269,0)</f>
        <v>0</v>
      </c>
      <c r="BH269" s="150">
        <f>IF(M269="nulová",I269,0)</f>
        <v>0</v>
      </c>
      <c r="BI269" s="14" t="s">
        <v>142</v>
      </c>
      <c r="BJ269" s="150">
        <f>ROUND(H269*G269,2)</f>
        <v>0</v>
      </c>
      <c r="BK269" s="14" t="s">
        <v>190</v>
      </c>
      <c r="BL269" s="149" t="s">
        <v>515</v>
      </c>
    </row>
    <row r="270" spans="1:64" s="2" customFormat="1" ht="16.5" customHeight="1">
      <c r="A270" s="26"/>
      <c r="B270" s="138"/>
      <c r="C270" s="151" t="s">
        <v>516</v>
      </c>
      <c r="D270" s="151" t="s">
        <v>182</v>
      </c>
      <c r="E270" s="152" t="s">
        <v>517</v>
      </c>
      <c r="F270" s="153" t="s">
        <v>252</v>
      </c>
      <c r="G270" s="154">
        <v>3</v>
      </c>
      <c r="H270" s="155"/>
      <c r="I270" s="155">
        <f>ROUND(H270*G270,2)</f>
        <v>0</v>
      </c>
      <c r="J270" s="156"/>
      <c r="K270" s="157"/>
      <c r="L270" s="158" t="s">
        <v>1</v>
      </c>
      <c r="M270" s="159" t="s">
        <v>37</v>
      </c>
      <c r="N270" s="147">
        <v>0</v>
      </c>
      <c r="O270" s="147">
        <f>N270*G270</f>
        <v>0</v>
      </c>
      <c r="P270" s="147">
        <v>0</v>
      </c>
      <c r="Q270" s="147">
        <f>P270*G270</f>
        <v>0</v>
      </c>
      <c r="R270" s="147">
        <v>0</v>
      </c>
      <c r="S270" s="148">
        <f>R270*G270</f>
        <v>0</v>
      </c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Q270" s="149" t="s">
        <v>238</v>
      </c>
      <c r="AS270" s="149" t="s">
        <v>182</v>
      </c>
      <c r="AT270" s="149" t="s">
        <v>142</v>
      </c>
      <c r="AX270" s="14" t="s">
        <v>136</v>
      </c>
      <c r="BD270" s="150">
        <f>IF(M270="základná",I270,0)</f>
        <v>0</v>
      </c>
      <c r="BE270" s="150">
        <f>IF(M270="znížená",I270,0)</f>
        <v>0</v>
      </c>
      <c r="BF270" s="150">
        <f>IF(M270="zákl. prenesená",I270,0)</f>
        <v>0</v>
      </c>
      <c r="BG270" s="150">
        <f>IF(M270="zníž. prenesená",I270,0)</f>
        <v>0</v>
      </c>
      <c r="BH270" s="150">
        <f>IF(M270="nulová",I270,0)</f>
        <v>0</v>
      </c>
      <c r="BI270" s="14" t="s">
        <v>142</v>
      </c>
      <c r="BJ270" s="150">
        <f>ROUND(H270*G270,2)</f>
        <v>0</v>
      </c>
      <c r="BK270" s="14" t="s">
        <v>190</v>
      </c>
      <c r="BL270" s="149" t="s">
        <v>518</v>
      </c>
    </row>
    <row r="271" spans="1:64" s="12" customFormat="1" ht="22.9" customHeight="1">
      <c r="B271" s="126"/>
      <c r="D271" s="127" t="s">
        <v>70</v>
      </c>
      <c r="E271" s="136" t="s">
        <v>519</v>
      </c>
      <c r="I271" s="137">
        <f>BJ271</f>
        <v>0</v>
      </c>
      <c r="K271" s="126"/>
      <c r="L271" s="130"/>
      <c r="M271" s="131"/>
      <c r="N271" s="131"/>
      <c r="O271" s="132">
        <f>O272</f>
        <v>15.55152</v>
      </c>
      <c r="P271" s="131"/>
      <c r="Q271" s="132">
        <f>Q272</f>
        <v>1.7184000000000001E-3</v>
      </c>
      <c r="R271" s="131"/>
      <c r="S271" s="133">
        <f>S272</f>
        <v>0</v>
      </c>
      <c r="AQ271" s="127" t="s">
        <v>142</v>
      </c>
      <c r="AS271" s="134" t="s">
        <v>70</v>
      </c>
      <c r="AT271" s="134" t="s">
        <v>79</v>
      </c>
      <c r="AX271" s="127" t="s">
        <v>136</v>
      </c>
      <c r="BJ271" s="135">
        <f>BJ272</f>
        <v>0</v>
      </c>
    </row>
    <row r="272" spans="1:64" s="2" customFormat="1" ht="36" customHeight="1">
      <c r="A272" s="26"/>
      <c r="B272" s="138"/>
      <c r="C272" s="139" t="s">
        <v>520</v>
      </c>
      <c r="D272" s="139" t="s">
        <v>138</v>
      </c>
      <c r="E272" s="140" t="s">
        <v>521</v>
      </c>
      <c r="F272" s="141" t="s">
        <v>140</v>
      </c>
      <c r="G272" s="142">
        <v>85.92</v>
      </c>
      <c r="H272" s="143"/>
      <c r="I272" s="143">
        <f>ROUND(H272*G272,2)</f>
        <v>0</v>
      </c>
      <c r="J272" s="144"/>
      <c r="K272" s="27"/>
      <c r="L272" s="145" t="s">
        <v>1</v>
      </c>
      <c r="M272" s="146" t="s">
        <v>37</v>
      </c>
      <c r="N272" s="147">
        <v>0.18099999999999999</v>
      </c>
      <c r="O272" s="147">
        <f>N272*G272</f>
        <v>15.55152</v>
      </c>
      <c r="P272" s="147">
        <v>2.0000000000000002E-5</v>
      </c>
      <c r="Q272" s="147">
        <f>P272*G272</f>
        <v>1.7184000000000001E-3</v>
      </c>
      <c r="R272" s="147">
        <v>0</v>
      </c>
      <c r="S272" s="148">
        <f>R272*G272</f>
        <v>0</v>
      </c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Q272" s="149" t="s">
        <v>190</v>
      </c>
      <c r="AS272" s="149" t="s">
        <v>138</v>
      </c>
      <c r="AT272" s="149" t="s">
        <v>142</v>
      </c>
      <c r="AX272" s="14" t="s">
        <v>136</v>
      </c>
      <c r="BD272" s="150">
        <f>IF(M272="základná",I272,0)</f>
        <v>0</v>
      </c>
      <c r="BE272" s="150">
        <f>IF(M272="znížená",I272,0)</f>
        <v>0</v>
      </c>
      <c r="BF272" s="150">
        <f>IF(M272="zákl. prenesená",I272,0)</f>
        <v>0</v>
      </c>
      <c r="BG272" s="150">
        <f>IF(M272="zníž. prenesená",I272,0)</f>
        <v>0</v>
      </c>
      <c r="BH272" s="150">
        <f>IF(M272="nulová",I272,0)</f>
        <v>0</v>
      </c>
      <c r="BI272" s="14" t="s">
        <v>142</v>
      </c>
      <c r="BJ272" s="150">
        <f>ROUND(H272*G272,2)</f>
        <v>0</v>
      </c>
      <c r="BK272" s="14" t="s">
        <v>190</v>
      </c>
      <c r="BL272" s="149" t="s">
        <v>522</v>
      </c>
    </row>
    <row r="273" spans="1:64" s="12" customFormat="1" ht="25.9" customHeight="1">
      <c r="B273" s="126"/>
      <c r="D273" s="127" t="s">
        <v>70</v>
      </c>
      <c r="E273" s="128" t="s">
        <v>523</v>
      </c>
      <c r="I273" s="129">
        <f>BJ273</f>
        <v>0</v>
      </c>
      <c r="K273" s="126"/>
      <c r="L273" s="130"/>
      <c r="M273" s="131"/>
      <c r="N273" s="131"/>
      <c r="O273" s="132">
        <f>O274</f>
        <v>0</v>
      </c>
      <c r="P273" s="131"/>
      <c r="Q273" s="132">
        <f>Q274</f>
        <v>0</v>
      </c>
      <c r="R273" s="131"/>
      <c r="S273" s="133">
        <f>S274</f>
        <v>0</v>
      </c>
      <c r="AQ273" s="127" t="s">
        <v>141</v>
      </c>
      <c r="AS273" s="134" t="s">
        <v>70</v>
      </c>
      <c r="AT273" s="134" t="s">
        <v>71</v>
      </c>
      <c r="AX273" s="127" t="s">
        <v>136</v>
      </c>
      <c r="BJ273" s="135">
        <f>BJ274</f>
        <v>0</v>
      </c>
    </row>
    <row r="274" spans="1:64" s="2" customFormat="1" ht="16.5" customHeight="1">
      <c r="A274" s="26"/>
      <c r="B274" s="138"/>
      <c r="C274" s="139" t="s">
        <v>524</v>
      </c>
      <c r="D274" s="139" t="s">
        <v>138</v>
      </c>
      <c r="E274" s="140" t="s">
        <v>525</v>
      </c>
      <c r="F274" s="141" t="s">
        <v>526</v>
      </c>
      <c r="G274" s="142">
        <v>2</v>
      </c>
      <c r="H274" s="143"/>
      <c r="I274" s="143">
        <f>ROUND(H274*G274,2)</f>
        <v>0</v>
      </c>
      <c r="J274" s="144"/>
      <c r="K274" s="27"/>
      <c r="L274" s="160" t="s">
        <v>1</v>
      </c>
      <c r="M274" s="161" t="s">
        <v>37</v>
      </c>
      <c r="N274" s="162">
        <v>0</v>
      </c>
      <c r="O274" s="162">
        <f>N274*G274</f>
        <v>0</v>
      </c>
      <c r="P274" s="162">
        <v>0</v>
      </c>
      <c r="Q274" s="162">
        <f>P274*G274</f>
        <v>0</v>
      </c>
      <c r="R274" s="162">
        <v>0</v>
      </c>
      <c r="S274" s="163">
        <f>R274*G274</f>
        <v>0</v>
      </c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Q274" s="149" t="s">
        <v>527</v>
      </c>
      <c r="AS274" s="149" t="s">
        <v>138</v>
      </c>
      <c r="AT274" s="149" t="s">
        <v>79</v>
      </c>
      <c r="AX274" s="14" t="s">
        <v>136</v>
      </c>
      <c r="BD274" s="150">
        <f>IF(M274="základná",I274,0)</f>
        <v>0</v>
      </c>
      <c r="BE274" s="150">
        <f>IF(M274="znížená",I274,0)</f>
        <v>0</v>
      </c>
      <c r="BF274" s="150">
        <f>IF(M274="zákl. prenesená",I274,0)</f>
        <v>0</v>
      </c>
      <c r="BG274" s="150">
        <f>IF(M274="zníž. prenesená",I274,0)</f>
        <v>0</v>
      </c>
      <c r="BH274" s="150">
        <f>IF(M274="nulová",I274,0)</f>
        <v>0</v>
      </c>
      <c r="BI274" s="14" t="s">
        <v>142</v>
      </c>
      <c r="BJ274" s="150">
        <f>ROUND(H274*G274,2)</f>
        <v>0</v>
      </c>
      <c r="BK274" s="14" t="s">
        <v>527</v>
      </c>
      <c r="BL274" s="149" t="s">
        <v>528</v>
      </c>
    </row>
    <row r="275" spans="1:64" s="2" customFormat="1" ht="6.95" customHeight="1">
      <c r="A275" s="26"/>
      <c r="B275" s="41"/>
      <c r="C275" s="42"/>
      <c r="D275" s="42"/>
      <c r="E275" s="42"/>
      <c r="F275" s="42"/>
      <c r="G275" s="42"/>
      <c r="H275" s="42"/>
      <c r="I275" s="42"/>
      <c r="J275" s="42"/>
      <c r="K275" s="27"/>
      <c r="L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</sheetData>
  <autoFilter ref="C131:J274"/>
  <mergeCells count="5">
    <mergeCell ref="E87:G87"/>
    <mergeCell ref="K2:U2"/>
    <mergeCell ref="E7:G7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0"/>
  <sheetViews>
    <sheetView showGridLines="0" tabSelected="1" workbookViewId="0">
      <selection activeCell="V132" sqref="V13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83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529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4" t="str">
        <f>'Rekapitulácia stavby'!E14</f>
        <v xml:space="preserve"> </v>
      </c>
      <c r="F18" s="4"/>
      <c r="G18" s="4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ROUND(I118,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ROUND((SUM(BD118:BD139)),  2)</f>
        <v>0</v>
      </c>
      <c r="F33" s="26"/>
      <c r="G33" s="26"/>
      <c r="H33" s="95">
        <v>0.2</v>
      </c>
      <c r="I33" s="94">
        <f>ROUND(((SUM(BD118:BD139))*H33),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ROUND((SUM(BE118:BE139)),  2)</f>
        <v>0</v>
      </c>
      <c r="F34" s="26"/>
      <c r="G34" s="26"/>
      <c r="H34" s="95">
        <v>0.2</v>
      </c>
      <c r="I34" s="94">
        <f>ROUND(((SUM(BE118:BE139))*H34),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ROUND((SUM(BF118:BF139)),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ROUND((SUM(BG118:BG139)),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ROUND((SUM(BH118:BH139)),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str">
        <f>IF(E18="","",E18)</f>
        <v xml:space="preserve"> 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I118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530</v>
      </c>
      <c r="E97" s="109"/>
      <c r="F97" s="109"/>
      <c r="G97" s="109"/>
      <c r="H97" s="109"/>
      <c r="I97" s="110">
        <f>I119</f>
        <v>0</v>
      </c>
      <c r="K97" s="107"/>
    </row>
    <row r="98" spans="1:30" s="10" customFormat="1" ht="19.899999999999999" hidden="1" customHeight="1">
      <c r="B98" s="111"/>
      <c r="D98" s="112" t="s">
        <v>531</v>
      </c>
      <c r="E98" s="113"/>
      <c r="F98" s="113"/>
      <c r="G98" s="113"/>
      <c r="H98" s="113"/>
      <c r="I98" s="114">
        <f>I120</f>
        <v>0</v>
      </c>
      <c r="K98" s="111"/>
    </row>
    <row r="99" spans="1:30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3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" customFormat="1" ht="6.95" hidden="1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3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idden="1"/>
    <row r="102" spans="1:30" hidden="1"/>
    <row r="103" spans="1:30" hidden="1"/>
    <row r="104" spans="1:30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3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" customFormat="1" ht="24.95" customHeight="1">
      <c r="A105" s="26"/>
      <c r="B105" s="27"/>
      <c r="C105" s="18" t="s">
        <v>123</v>
      </c>
      <c r="D105" s="26"/>
      <c r="E105" s="26"/>
      <c r="F105" s="26"/>
      <c r="G105" s="26"/>
      <c r="H105" s="26"/>
      <c r="I105" s="26"/>
      <c r="J105" s="26"/>
      <c r="K105" s="3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" customFormat="1" ht="16.5" customHeight="1">
      <c r="A108" s="26"/>
      <c r="B108" s="27"/>
      <c r="C108" s="26"/>
      <c r="D108" s="26"/>
      <c r="E108" s="167" t="str">
        <f>E7</f>
        <v>Zníženie energetickej náročnosti Galaxi spol. s r.o.</v>
      </c>
      <c r="F108" s="3"/>
      <c r="G108" s="3"/>
      <c r="H108" s="3"/>
      <c r="I108" s="26"/>
      <c r="J108" s="26"/>
      <c r="K108" s="3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" customFormat="1" ht="12" customHeight="1">
      <c r="A109" s="26"/>
      <c r="B109" s="27"/>
      <c r="C109" s="23" t="s">
        <v>100</v>
      </c>
      <c r="D109" s="26"/>
      <c r="E109" s="26"/>
      <c r="F109" s="26"/>
      <c r="G109" s="26"/>
      <c r="H109" s="26"/>
      <c r="I109" s="26"/>
      <c r="J109" s="26"/>
      <c r="K109" s="3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" customFormat="1" ht="16.5" customHeight="1">
      <c r="A110" s="26"/>
      <c r="B110" s="27"/>
      <c r="C110" s="26"/>
      <c r="D110" s="26"/>
      <c r="E110" s="166" t="str">
        <f>E9</f>
        <v>02 - Fotovoltaické panely</v>
      </c>
      <c r="F110" s="26"/>
      <c r="G110" s="26"/>
      <c r="H110" s="26"/>
      <c r="I110" s="26"/>
      <c r="J110" s="26"/>
      <c r="K110" s="3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12" customHeight="1">
      <c r="A112" s="26"/>
      <c r="B112" s="27"/>
      <c r="C112" s="23" t="s">
        <v>17</v>
      </c>
      <c r="D112" s="26"/>
      <c r="E112" s="21" t="str">
        <f>E12</f>
        <v>Myjava</v>
      </c>
      <c r="F112" s="26"/>
      <c r="G112" s="26"/>
      <c r="H112" s="23" t="s">
        <v>19</v>
      </c>
      <c r="I112" s="49">
        <f>IF(I12="","",I12)</f>
        <v>0</v>
      </c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27.95" customHeight="1">
      <c r="A114" s="26"/>
      <c r="B114" s="27"/>
      <c r="C114" s="23" t="s">
        <v>20</v>
      </c>
      <c r="D114" s="26"/>
      <c r="E114" s="21" t="str">
        <f>E15</f>
        <v>Galaxi, spol. s r.o. č. 802, Turá Lúka</v>
      </c>
      <c r="F114" s="26"/>
      <c r="G114" s="26"/>
      <c r="H114" s="23" t="s">
        <v>26</v>
      </c>
      <c r="I114" s="24" t="str">
        <f>E21</f>
        <v>Ing. Milan Ďurec- HARMONIA</v>
      </c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15.2" customHeight="1">
      <c r="A115" s="26"/>
      <c r="B115" s="27"/>
      <c r="C115" s="23" t="s">
        <v>24</v>
      </c>
      <c r="D115" s="26"/>
      <c r="E115" s="21" t="str">
        <f>IF(E18="","",E18)</f>
        <v xml:space="preserve"> </v>
      </c>
      <c r="F115" s="26"/>
      <c r="G115" s="26"/>
      <c r="H115" s="23" t="s">
        <v>29</v>
      </c>
      <c r="I115" s="24" t="e">
        <f>#REF!</f>
        <v>#REF!</v>
      </c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11" customFormat="1" ht="29.25" customHeight="1">
      <c r="A117" s="115"/>
      <c r="B117" s="116"/>
      <c r="C117" s="117" t="s">
        <v>124</v>
      </c>
      <c r="D117" s="118" t="s">
        <v>56</v>
      </c>
      <c r="E117" s="118" t="s">
        <v>53</v>
      </c>
      <c r="F117" s="118" t="s">
        <v>125</v>
      </c>
      <c r="G117" s="118" t="s">
        <v>126</v>
      </c>
      <c r="H117" s="118" t="s">
        <v>127</v>
      </c>
      <c r="I117" s="119" t="s">
        <v>104</v>
      </c>
      <c r="J117" s="120" t="s">
        <v>128</v>
      </c>
      <c r="K117" s="121"/>
      <c r="L117" s="56" t="s">
        <v>1</v>
      </c>
      <c r="M117" s="57" t="s">
        <v>35</v>
      </c>
      <c r="N117" s="57" t="s">
        <v>129</v>
      </c>
      <c r="O117" s="57" t="s">
        <v>130</v>
      </c>
      <c r="P117" s="57" t="s">
        <v>131</v>
      </c>
      <c r="Q117" s="57" t="s">
        <v>132</v>
      </c>
      <c r="R117" s="57" t="s">
        <v>133</v>
      </c>
      <c r="S117" s="58" t="s">
        <v>134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</row>
    <row r="118" spans="1:64" s="2" customFormat="1" ht="22.9" customHeight="1">
      <c r="A118" s="26"/>
      <c r="B118" s="27"/>
      <c r="C118" s="63" t="s">
        <v>105</v>
      </c>
      <c r="D118" s="26"/>
      <c r="E118" s="26"/>
      <c r="F118" s="26"/>
      <c r="G118" s="26"/>
      <c r="H118" s="26"/>
      <c r="I118" s="122">
        <f>BJ118</f>
        <v>0</v>
      </c>
      <c r="J118" s="26"/>
      <c r="K118" s="27"/>
      <c r="L118" s="59"/>
      <c r="M118" s="50"/>
      <c r="N118" s="60"/>
      <c r="O118" s="123">
        <f>O119</f>
        <v>0</v>
      </c>
      <c r="P118" s="60"/>
      <c r="Q118" s="123">
        <f>Q119</f>
        <v>0</v>
      </c>
      <c r="R118" s="60"/>
      <c r="S118" s="124">
        <f>S119</f>
        <v>0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S118" s="14" t="s">
        <v>70</v>
      </c>
      <c r="AT118" s="14" t="s">
        <v>106</v>
      </c>
      <c r="BJ118" s="125">
        <f>BJ119</f>
        <v>0</v>
      </c>
    </row>
    <row r="119" spans="1:64" s="12" customFormat="1" ht="25.9" customHeight="1">
      <c r="B119" s="126"/>
      <c r="D119" s="127" t="s">
        <v>70</v>
      </c>
      <c r="E119" s="128" t="s">
        <v>532</v>
      </c>
      <c r="I119" s="129">
        <f>BJ119</f>
        <v>0</v>
      </c>
      <c r="K119" s="126"/>
      <c r="L119" s="130"/>
      <c r="M119" s="131"/>
      <c r="N119" s="131"/>
      <c r="O119" s="132">
        <f>O120</f>
        <v>0</v>
      </c>
      <c r="P119" s="131"/>
      <c r="Q119" s="132">
        <f>Q120</f>
        <v>0</v>
      </c>
      <c r="R119" s="131"/>
      <c r="S119" s="133">
        <f>S120</f>
        <v>0</v>
      </c>
      <c r="AQ119" s="127" t="s">
        <v>146</v>
      </c>
      <c r="AS119" s="134" t="s">
        <v>70</v>
      </c>
      <c r="AT119" s="134" t="s">
        <v>71</v>
      </c>
      <c r="AX119" s="127" t="s">
        <v>136</v>
      </c>
      <c r="BJ119" s="135">
        <f>BJ120</f>
        <v>0</v>
      </c>
    </row>
    <row r="120" spans="1:64" s="12" customFormat="1" ht="22.9" customHeight="1">
      <c r="B120" s="126"/>
      <c r="D120" s="127" t="s">
        <v>70</v>
      </c>
      <c r="E120" s="136" t="s">
        <v>533</v>
      </c>
      <c r="I120" s="137">
        <f>BJ120</f>
        <v>0</v>
      </c>
      <c r="K120" s="126"/>
      <c r="L120" s="130"/>
      <c r="M120" s="131"/>
      <c r="N120" s="131"/>
      <c r="O120" s="132">
        <f>SUM(O121:O139)</f>
        <v>0</v>
      </c>
      <c r="P120" s="131"/>
      <c r="Q120" s="132">
        <f>SUM(Q121:Q139)</f>
        <v>0</v>
      </c>
      <c r="R120" s="131"/>
      <c r="S120" s="133">
        <f>SUM(S121:S139)</f>
        <v>0</v>
      </c>
      <c r="AQ120" s="127" t="s">
        <v>146</v>
      </c>
      <c r="AS120" s="134" t="s">
        <v>70</v>
      </c>
      <c r="AT120" s="134" t="s">
        <v>79</v>
      </c>
      <c r="AX120" s="127" t="s">
        <v>136</v>
      </c>
      <c r="BJ120" s="135">
        <f>SUM(BJ121:BJ139)</f>
        <v>0</v>
      </c>
    </row>
    <row r="121" spans="1:64" s="2" customFormat="1" ht="24" customHeight="1">
      <c r="A121" s="26"/>
      <c r="B121" s="138"/>
      <c r="C121" s="151" t="s">
        <v>79</v>
      </c>
      <c r="D121" s="151" t="s">
        <v>182</v>
      </c>
      <c r="E121" s="152" t="s">
        <v>534</v>
      </c>
      <c r="F121" s="153" t="s">
        <v>252</v>
      </c>
      <c r="G121" s="154">
        <v>64</v>
      </c>
      <c r="H121" s="155"/>
      <c r="I121" s="155">
        <f t="shared" ref="I121:I139" si="0">ROUND(H121*G121,2)</f>
        <v>0</v>
      </c>
      <c r="J121" s="156"/>
      <c r="K121" s="157"/>
      <c r="L121" s="158" t="s">
        <v>1</v>
      </c>
      <c r="M121" s="159" t="s">
        <v>37</v>
      </c>
      <c r="N121" s="147">
        <v>0</v>
      </c>
      <c r="O121" s="147">
        <f t="shared" ref="O121:O139" si="1">N121*G121</f>
        <v>0</v>
      </c>
      <c r="P121" s="147">
        <v>0</v>
      </c>
      <c r="Q121" s="147">
        <f t="shared" ref="Q121:Q139" si="2">P121*G121</f>
        <v>0</v>
      </c>
      <c r="R121" s="147">
        <v>0</v>
      </c>
      <c r="S121" s="148">
        <f t="shared" ref="S121:S139" si="3">R121*G121</f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Q121" s="149" t="s">
        <v>161</v>
      </c>
      <c r="AS121" s="149" t="s">
        <v>182</v>
      </c>
      <c r="AT121" s="149" t="s">
        <v>142</v>
      </c>
      <c r="AX121" s="14" t="s">
        <v>136</v>
      </c>
      <c r="BD121" s="150">
        <f t="shared" ref="BD121:BD139" si="4">IF(M121="základná",I121,0)</f>
        <v>0</v>
      </c>
      <c r="BE121" s="150">
        <f t="shared" ref="BE121:BE139" si="5">IF(M121="znížená",I121,0)</f>
        <v>0</v>
      </c>
      <c r="BF121" s="150">
        <f t="shared" ref="BF121:BF139" si="6">IF(M121="zákl. prenesená",I121,0)</f>
        <v>0</v>
      </c>
      <c r="BG121" s="150">
        <f t="shared" ref="BG121:BG139" si="7">IF(M121="zníž. prenesená",I121,0)</f>
        <v>0</v>
      </c>
      <c r="BH121" s="150">
        <f t="shared" ref="BH121:BH139" si="8">IF(M121="nulová",I121,0)</f>
        <v>0</v>
      </c>
      <c r="BI121" s="14" t="s">
        <v>142</v>
      </c>
      <c r="BJ121" s="150">
        <f t="shared" ref="BJ121:BJ139" si="9">ROUND(H121*G121,2)</f>
        <v>0</v>
      </c>
      <c r="BK121" s="14" t="s">
        <v>141</v>
      </c>
      <c r="BL121" s="149" t="s">
        <v>142</v>
      </c>
    </row>
    <row r="122" spans="1:64" s="2" customFormat="1" ht="24" customHeight="1">
      <c r="A122" s="26"/>
      <c r="B122" s="138"/>
      <c r="C122" s="151" t="s">
        <v>142</v>
      </c>
      <c r="D122" s="151" t="s">
        <v>182</v>
      </c>
      <c r="E122" s="152" t="s">
        <v>535</v>
      </c>
      <c r="F122" s="153" t="s">
        <v>252</v>
      </c>
      <c r="G122" s="154">
        <v>2</v>
      </c>
      <c r="H122" s="155"/>
      <c r="I122" s="155">
        <f t="shared" si="0"/>
        <v>0</v>
      </c>
      <c r="J122" s="156"/>
      <c r="K122" s="157"/>
      <c r="L122" s="158" t="s">
        <v>1</v>
      </c>
      <c r="M122" s="159" t="s">
        <v>37</v>
      </c>
      <c r="N122" s="147">
        <v>0</v>
      </c>
      <c r="O122" s="147">
        <f t="shared" si="1"/>
        <v>0</v>
      </c>
      <c r="P122" s="147">
        <v>0</v>
      </c>
      <c r="Q122" s="147">
        <f t="shared" si="2"/>
        <v>0</v>
      </c>
      <c r="R122" s="147">
        <v>0</v>
      </c>
      <c r="S122" s="148">
        <f t="shared" si="3"/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Q122" s="149" t="s">
        <v>161</v>
      </c>
      <c r="AS122" s="149" t="s">
        <v>182</v>
      </c>
      <c r="AT122" s="149" t="s">
        <v>142</v>
      </c>
      <c r="AX122" s="14" t="s">
        <v>136</v>
      </c>
      <c r="BD122" s="150">
        <f t="shared" si="4"/>
        <v>0</v>
      </c>
      <c r="BE122" s="150">
        <f t="shared" si="5"/>
        <v>0</v>
      </c>
      <c r="BF122" s="150">
        <f t="shared" si="6"/>
        <v>0</v>
      </c>
      <c r="BG122" s="150">
        <f t="shared" si="7"/>
        <v>0</v>
      </c>
      <c r="BH122" s="150">
        <f t="shared" si="8"/>
        <v>0</v>
      </c>
      <c r="BI122" s="14" t="s">
        <v>142</v>
      </c>
      <c r="BJ122" s="150">
        <f t="shared" si="9"/>
        <v>0</v>
      </c>
      <c r="BK122" s="14" t="s">
        <v>141</v>
      </c>
      <c r="BL122" s="149" t="s">
        <v>141</v>
      </c>
    </row>
    <row r="123" spans="1:64" s="2" customFormat="1" ht="24" customHeight="1">
      <c r="A123" s="26"/>
      <c r="B123" s="138"/>
      <c r="C123" s="151" t="s">
        <v>146</v>
      </c>
      <c r="D123" s="151" t="s">
        <v>182</v>
      </c>
      <c r="E123" s="152" t="s">
        <v>536</v>
      </c>
      <c r="F123" s="153" t="s">
        <v>252</v>
      </c>
      <c r="G123" s="154">
        <v>64</v>
      </c>
      <c r="H123" s="155"/>
      <c r="I123" s="155">
        <f t="shared" si="0"/>
        <v>0</v>
      </c>
      <c r="J123" s="156"/>
      <c r="K123" s="157"/>
      <c r="L123" s="158" t="s">
        <v>1</v>
      </c>
      <c r="M123" s="159" t="s">
        <v>37</v>
      </c>
      <c r="N123" s="147">
        <v>0</v>
      </c>
      <c r="O123" s="147">
        <f t="shared" si="1"/>
        <v>0</v>
      </c>
      <c r="P123" s="147">
        <v>0</v>
      </c>
      <c r="Q123" s="147">
        <f t="shared" si="2"/>
        <v>0</v>
      </c>
      <c r="R123" s="147">
        <v>0</v>
      </c>
      <c r="S123" s="148">
        <f t="shared" si="3"/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Q123" s="149" t="s">
        <v>161</v>
      </c>
      <c r="AS123" s="149" t="s">
        <v>182</v>
      </c>
      <c r="AT123" s="149" t="s">
        <v>142</v>
      </c>
      <c r="AX123" s="14" t="s">
        <v>136</v>
      </c>
      <c r="BD123" s="150">
        <f t="shared" si="4"/>
        <v>0</v>
      </c>
      <c r="BE123" s="150">
        <f t="shared" si="5"/>
        <v>0</v>
      </c>
      <c r="BF123" s="150">
        <f t="shared" si="6"/>
        <v>0</v>
      </c>
      <c r="BG123" s="150">
        <f t="shared" si="7"/>
        <v>0</v>
      </c>
      <c r="BH123" s="150">
        <f t="shared" si="8"/>
        <v>0</v>
      </c>
      <c r="BI123" s="14" t="s">
        <v>142</v>
      </c>
      <c r="BJ123" s="150">
        <f t="shared" si="9"/>
        <v>0</v>
      </c>
      <c r="BK123" s="14" t="s">
        <v>141</v>
      </c>
      <c r="BL123" s="149" t="s">
        <v>155</v>
      </c>
    </row>
    <row r="124" spans="1:64" s="2" customFormat="1" ht="16.5" customHeight="1">
      <c r="A124" s="26"/>
      <c r="B124" s="138"/>
      <c r="C124" s="151" t="s">
        <v>141</v>
      </c>
      <c r="D124" s="151" t="s">
        <v>182</v>
      </c>
      <c r="E124" s="152" t="s">
        <v>537</v>
      </c>
      <c r="F124" s="153" t="s">
        <v>252</v>
      </c>
      <c r="G124" s="154">
        <v>1</v>
      </c>
      <c r="H124" s="155"/>
      <c r="I124" s="155">
        <f t="shared" si="0"/>
        <v>0</v>
      </c>
      <c r="J124" s="156"/>
      <c r="K124" s="157"/>
      <c r="L124" s="158" t="s">
        <v>1</v>
      </c>
      <c r="M124" s="159" t="s">
        <v>37</v>
      </c>
      <c r="N124" s="147">
        <v>0</v>
      </c>
      <c r="O124" s="147">
        <f t="shared" si="1"/>
        <v>0</v>
      </c>
      <c r="P124" s="147">
        <v>0</v>
      </c>
      <c r="Q124" s="147">
        <f t="shared" si="2"/>
        <v>0</v>
      </c>
      <c r="R124" s="147">
        <v>0</v>
      </c>
      <c r="S124" s="148">
        <f t="shared" si="3"/>
        <v>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Q124" s="149" t="s">
        <v>161</v>
      </c>
      <c r="AS124" s="149" t="s">
        <v>182</v>
      </c>
      <c r="AT124" s="149" t="s">
        <v>142</v>
      </c>
      <c r="AX124" s="14" t="s">
        <v>136</v>
      </c>
      <c r="BD124" s="150">
        <f t="shared" si="4"/>
        <v>0</v>
      </c>
      <c r="BE124" s="150">
        <f t="shared" si="5"/>
        <v>0</v>
      </c>
      <c r="BF124" s="150">
        <f t="shared" si="6"/>
        <v>0</v>
      </c>
      <c r="BG124" s="150">
        <f t="shared" si="7"/>
        <v>0</v>
      </c>
      <c r="BH124" s="150">
        <f t="shared" si="8"/>
        <v>0</v>
      </c>
      <c r="BI124" s="14" t="s">
        <v>142</v>
      </c>
      <c r="BJ124" s="150">
        <f t="shared" si="9"/>
        <v>0</v>
      </c>
      <c r="BK124" s="14" t="s">
        <v>141</v>
      </c>
      <c r="BL124" s="149" t="s">
        <v>161</v>
      </c>
    </row>
    <row r="125" spans="1:64" s="2" customFormat="1" ht="16.5" customHeight="1">
      <c r="A125" s="26"/>
      <c r="B125" s="138"/>
      <c r="C125" s="151" t="s">
        <v>152</v>
      </c>
      <c r="D125" s="151" t="s">
        <v>182</v>
      </c>
      <c r="E125" s="152" t="s">
        <v>538</v>
      </c>
      <c r="F125" s="153" t="s">
        <v>252</v>
      </c>
      <c r="G125" s="154">
        <v>2</v>
      </c>
      <c r="H125" s="155"/>
      <c r="I125" s="155">
        <f t="shared" si="0"/>
        <v>0</v>
      </c>
      <c r="J125" s="156"/>
      <c r="K125" s="157"/>
      <c r="L125" s="158" t="s">
        <v>1</v>
      </c>
      <c r="M125" s="159" t="s">
        <v>37</v>
      </c>
      <c r="N125" s="147">
        <v>0</v>
      </c>
      <c r="O125" s="147">
        <f t="shared" si="1"/>
        <v>0</v>
      </c>
      <c r="P125" s="147">
        <v>0</v>
      </c>
      <c r="Q125" s="147">
        <f t="shared" si="2"/>
        <v>0</v>
      </c>
      <c r="R125" s="147">
        <v>0</v>
      </c>
      <c r="S125" s="148">
        <f t="shared" si="3"/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Q125" s="149" t="s">
        <v>161</v>
      </c>
      <c r="AS125" s="149" t="s">
        <v>182</v>
      </c>
      <c r="AT125" s="149" t="s">
        <v>142</v>
      </c>
      <c r="AX125" s="14" t="s">
        <v>136</v>
      </c>
      <c r="BD125" s="150">
        <f t="shared" si="4"/>
        <v>0</v>
      </c>
      <c r="BE125" s="150">
        <f t="shared" si="5"/>
        <v>0</v>
      </c>
      <c r="BF125" s="150">
        <f t="shared" si="6"/>
        <v>0</v>
      </c>
      <c r="BG125" s="150">
        <f t="shared" si="7"/>
        <v>0</v>
      </c>
      <c r="BH125" s="150">
        <f t="shared" si="8"/>
        <v>0</v>
      </c>
      <c r="BI125" s="14" t="s">
        <v>142</v>
      </c>
      <c r="BJ125" s="150">
        <f t="shared" si="9"/>
        <v>0</v>
      </c>
      <c r="BK125" s="14" t="s">
        <v>141</v>
      </c>
      <c r="BL125" s="149" t="s">
        <v>167</v>
      </c>
    </row>
    <row r="126" spans="1:64" s="2" customFormat="1" ht="24" customHeight="1">
      <c r="A126" s="26"/>
      <c r="B126" s="138"/>
      <c r="C126" s="151" t="s">
        <v>155</v>
      </c>
      <c r="D126" s="151" t="s">
        <v>182</v>
      </c>
      <c r="E126" s="152" t="s">
        <v>539</v>
      </c>
      <c r="F126" s="153" t="s">
        <v>252</v>
      </c>
      <c r="G126" s="154">
        <v>1</v>
      </c>
      <c r="H126" s="155"/>
      <c r="I126" s="155">
        <f t="shared" si="0"/>
        <v>0</v>
      </c>
      <c r="J126" s="156"/>
      <c r="K126" s="157"/>
      <c r="L126" s="158" t="s">
        <v>1</v>
      </c>
      <c r="M126" s="159" t="s">
        <v>37</v>
      </c>
      <c r="N126" s="147">
        <v>0</v>
      </c>
      <c r="O126" s="147">
        <f t="shared" si="1"/>
        <v>0</v>
      </c>
      <c r="P126" s="147">
        <v>0</v>
      </c>
      <c r="Q126" s="147">
        <f t="shared" si="2"/>
        <v>0</v>
      </c>
      <c r="R126" s="147">
        <v>0</v>
      </c>
      <c r="S126" s="148">
        <f t="shared" si="3"/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Q126" s="149" t="s">
        <v>161</v>
      </c>
      <c r="AS126" s="149" t="s">
        <v>182</v>
      </c>
      <c r="AT126" s="149" t="s">
        <v>142</v>
      </c>
      <c r="AX126" s="14" t="s">
        <v>136</v>
      </c>
      <c r="BD126" s="150">
        <f t="shared" si="4"/>
        <v>0</v>
      </c>
      <c r="BE126" s="150">
        <f t="shared" si="5"/>
        <v>0</v>
      </c>
      <c r="BF126" s="150">
        <f t="shared" si="6"/>
        <v>0</v>
      </c>
      <c r="BG126" s="150">
        <f t="shared" si="7"/>
        <v>0</v>
      </c>
      <c r="BH126" s="150">
        <f t="shared" si="8"/>
        <v>0</v>
      </c>
      <c r="BI126" s="14" t="s">
        <v>142</v>
      </c>
      <c r="BJ126" s="150">
        <f t="shared" si="9"/>
        <v>0</v>
      </c>
      <c r="BK126" s="14" t="s">
        <v>141</v>
      </c>
      <c r="BL126" s="149" t="s">
        <v>175</v>
      </c>
    </row>
    <row r="127" spans="1:64" s="2" customFormat="1" ht="16.5" customHeight="1">
      <c r="A127" s="26"/>
      <c r="B127" s="138"/>
      <c r="C127" s="151" t="s">
        <v>158</v>
      </c>
      <c r="D127" s="151" t="s">
        <v>182</v>
      </c>
      <c r="E127" s="152" t="s">
        <v>540</v>
      </c>
      <c r="F127" s="153" t="s">
        <v>252</v>
      </c>
      <c r="G127" s="154">
        <v>4</v>
      </c>
      <c r="H127" s="155"/>
      <c r="I127" s="155">
        <f t="shared" si="0"/>
        <v>0</v>
      </c>
      <c r="J127" s="156"/>
      <c r="K127" s="157"/>
      <c r="L127" s="158" t="s">
        <v>1</v>
      </c>
      <c r="M127" s="159" t="s">
        <v>37</v>
      </c>
      <c r="N127" s="147">
        <v>0</v>
      </c>
      <c r="O127" s="147">
        <f t="shared" si="1"/>
        <v>0</v>
      </c>
      <c r="P127" s="147">
        <v>0</v>
      </c>
      <c r="Q127" s="147">
        <f t="shared" si="2"/>
        <v>0</v>
      </c>
      <c r="R127" s="147">
        <v>0</v>
      </c>
      <c r="S127" s="148">
        <f t="shared" si="3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Q127" s="149" t="s">
        <v>161</v>
      </c>
      <c r="AS127" s="149" t="s">
        <v>182</v>
      </c>
      <c r="AT127" s="149" t="s">
        <v>142</v>
      </c>
      <c r="AX127" s="14" t="s">
        <v>136</v>
      </c>
      <c r="BD127" s="150">
        <f t="shared" si="4"/>
        <v>0</v>
      </c>
      <c r="BE127" s="150">
        <f t="shared" si="5"/>
        <v>0</v>
      </c>
      <c r="BF127" s="150">
        <f t="shared" si="6"/>
        <v>0</v>
      </c>
      <c r="BG127" s="150">
        <f t="shared" si="7"/>
        <v>0</v>
      </c>
      <c r="BH127" s="150">
        <f t="shared" si="8"/>
        <v>0</v>
      </c>
      <c r="BI127" s="14" t="s">
        <v>142</v>
      </c>
      <c r="BJ127" s="150">
        <f t="shared" si="9"/>
        <v>0</v>
      </c>
      <c r="BK127" s="14" t="s">
        <v>141</v>
      </c>
      <c r="BL127" s="149" t="s">
        <v>181</v>
      </c>
    </row>
    <row r="128" spans="1:64" s="2" customFormat="1" ht="16.5" customHeight="1">
      <c r="A128" s="26"/>
      <c r="B128" s="138"/>
      <c r="C128" s="151" t="s">
        <v>161</v>
      </c>
      <c r="D128" s="151" t="s">
        <v>182</v>
      </c>
      <c r="E128" s="152" t="s">
        <v>541</v>
      </c>
      <c r="F128" s="153" t="s">
        <v>252</v>
      </c>
      <c r="G128" s="154">
        <v>0</v>
      </c>
      <c r="H128" s="155"/>
      <c r="I128" s="155">
        <f t="shared" si="0"/>
        <v>0</v>
      </c>
      <c r="J128" s="156"/>
      <c r="K128" s="157"/>
      <c r="L128" s="158" t="s">
        <v>1</v>
      </c>
      <c r="M128" s="159" t="s">
        <v>37</v>
      </c>
      <c r="N128" s="147">
        <v>0</v>
      </c>
      <c r="O128" s="147">
        <f t="shared" si="1"/>
        <v>0</v>
      </c>
      <c r="P128" s="147">
        <v>0</v>
      </c>
      <c r="Q128" s="147">
        <f t="shared" si="2"/>
        <v>0</v>
      </c>
      <c r="R128" s="147">
        <v>0</v>
      </c>
      <c r="S128" s="148">
        <f t="shared" si="3"/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Q128" s="149" t="s">
        <v>161</v>
      </c>
      <c r="AS128" s="149" t="s">
        <v>182</v>
      </c>
      <c r="AT128" s="149" t="s">
        <v>142</v>
      </c>
      <c r="AX128" s="14" t="s">
        <v>136</v>
      </c>
      <c r="BD128" s="150">
        <f t="shared" si="4"/>
        <v>0</v>
      </c>
      <c r="BE128" s="150">
        <f t="shared" si="5"/>
        <v>0</v>
      </c>
      <c r="BF128" s="150">
        <f t="shared" si="6"/>
        <v>0</v>
      </c>
      <c r="BG128" s="150">
        <f t="shared" si="7"/>
        <v>0</v>
      </c>
      <c r="BH128" s="150">
        <f t="shared" si="8"/>
        <v>0</v>
      </c>
      <c r="BI128" s="14" t="s">
        <v>142</v>
      </c>
      <c r="BJ128" s="150">
        <f t="shared" si="9"/>
        <v>0</v>
      </c>
      <c r="BK128" s="14" t="s">
        <v>141</v>
      </c>
      <c r="BL128" s="149" t="s">
        <v>190</v>
      </c>
    </row>
    <row r="129" spans="1:64" s="2" customFormat="1" ht="16.5" customHeight="1">
      <c r="A129" s="26"/>
      <c r="B129" s="138"/>
      <c r="C129" s="151" t="s">
        <v>164</v>
      </c>
      <c r="D129" s="151" t="s">
        <v>182</v>
      </c>
      <c r="E129" s="152" t="s">
        <v>542</v>
      </c>
      <c r="F129" s="153" t="s">
        <v>187</v>
      </c>
      <c r="G129" s="154">
        <v>20</v>
      </c>
      <c r="H129" s="155"/>
      <c r="I129" s="155">
        <f t="shared" si="0"/>
        <v>0</v>
      </c>
      <c r="J129" s="156"/>
      <c r="K129" s="157"/>
      <c r="L129" s="158" t="s">
        <v>1</v>
      </c>
      <c r="M129" s="159" t="s">
        <v>37</v>
      </c>
      <c r="N129" s="147">
        <v>0</v>
      </c>
      <c r="O129" s="147">
        <f t="shared" si="1"/>
        <v>0</v>
      </c>
      <c r="P129" s="147">
        <v>0</v>
      </c>
      <c r="Q129" s="147">
        <f t="shared" si="2"/>
        <v>0</v>
      </c>
      <c r="R129" s="147">
        <v>0</v>
      </c>
      <c r="S129" s="148">
        <f t="shared" si="3"/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Q129" s="149" t="s">
        <v>161</v>
      </c>
      <c r="AS129" s="149" t="s">
        <v>182</v>
      </c>
      <c r="AT129" s="149" t="s">
        <v>142</v>
      </c>
      <c r="AX129" s="14" t="s">
        <v>136</v>
      </c>
      <c r="BD129" s="150">
        <f t="shared" si="4"/>
        <v>0</v>
      </c>
      <c r="BE129" s="150">
        <f t="shared" si="5"/>
        <v>0</v>
      </c>
      <c r="BF129" s="150">
        <f t="shared" si="6"/>
        <v>0</v>
      </c>
      <c r="BG129" s="150">
        <f t="shared" si="7"/>
        <v>0</v>
      </c>
      <c r="BH129" s="150">
        <f t="shared" si="8"/>
        <v>0</v>
      </c>
      <c r="BI129" s="14" t="s">
        <v>142</v>
      </c>
      <c r="BJ129" s="150">
        <f t="shared" si="9"/>
        <v>0</v>
      </c>
      <c r="BK129" s="14" t="s">
        <v>141</v>
      </c>
      <c r="BL129" s="149" t="s">
        <v>196</v>
      </c>
    </row>
    <row r="130" spans="1:64" s="2" customFormat="1" ht="16.5" customHeight="1">
      <c r="A130" s="26"/>
      <c r="B130" s="138"/>
      <c r="C130" s="151" t="s">
        <v>167</v>
      </c>
      <c r="D130" s="151" t="s">
        <v>182</v>
      </c>
      <c r="E130" s="152" t="s">
        <v>543</v>
      </c>
      <c r="F130" s="153" t="s">
        <v>187</v>
      </c>
      <c r="G130" s="154">
        <v>300</v>
      </c>
      <c r="H130" s="155"/>
      <c r="I130" s="155">
        <f t="shared" si="0"/>
        <v>0</v>
      </c>
      <c r="J130" s="156"/>
      <c r="K130" s="157"/>
      <c r="L130" s="158" t="s">
        <v>1</v>
      </c>
      <c r="M130" s="159" t="s">
        <v>37</v>
      </c>
      <c r="N130" s="147">
        <v>0</v>
      </c>
      <c r="O130" s="147">
        <f t="shared" si="1"/>
        <v>0</v>
      </c>
      <c r="P130" s="147">
        <v>0</v>
      </c>
      <c r="Q130" s="147">
        <f t="shared" si="2"/>
        <v>0</v>
      </c>
      <c r="R130" s="147">
        <v>0</v>
      </c>
      <c r="S130" s="148">
        <f t="shared" si="3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Q130" s="149" t="s">
        <v>161</v>
      </c>
      <c r="AS130" s="149" t="s">
        <v>182</v>
      </c>
      <c r="AT130" s="149" t="s">
        <v>142</v>
      </c>
      <c r="AX130" s="14" t="s">
        <v>136</v>
      </c>
      <c r="BD130" s="150">
        <f t="shared" si="4"/>
        <v>0</v>
      </c>
      <c r="BE130" s="150">
        <f t="shared" si="5"/>
        <v>0</v>
      </c>
      <c r="BF130" s="150">
        <f t="shared" si="6"/>
        <v>0</v>
      </c>
      <c r="BG130" s="150">
        <f t="shared" si="7"/>
        <v>0</v>
      </c>
      <c r="BH130" s="150">
        <f t="shared" si="8"/>
        <v>0</v>
      </c>
      <c r="BI130" s="14" t="s">
        <v>142</v>
      </c>
      <c r="BJ130" s="150">
        <f t="shared" si="9"/>
        <v>0</v>
      </c>
      <c r="BK130" s="14" t="s">
        <v>141</v>
      </c>
      <c r="BL130" s="149" t="s">
        <v>7</v>
      </c>
    </row>
    <row r="131" spans="1:64" s="2" customFormat="1" ht="16.5" customHeight="1">
      <c r="A131" s="26"/>
      <c r="B131" s="138"/>
      <c r="C131" s="151" t="s">
        <v>170</v>
      </c>
      <c r="D131" s="151" t="s">
        <v>182</v>
      </c>
      <c r="E131" s="152" t="s">
        <v>544</v>
      </c>
      <c r="F131" s="153" t="s">
        <v>187</v>
      </c>
      <c r="G131" s="154">
        <v>25</v>
      </c>
      <c r="H131" s="155"/>
      <c r="I131" s="155">
        <f t="shared" si="0"/>
        <v>0</v>
      </c>
      <c r="J131" s="156"/>
      <c r="K131" s="157"/>
      <c r="L131" s="158" t="s">
        <v>1</v>
      </c>
      <c r="M131" s="159" t="s">
        <v>37</v>
      </c>
      <c r="N131" s="147">
        <v>0</v>
      </c>
      <c r="O131" s="147">
        <f t="shared" si="1"/>
        <v>0</v>
      </c>
      <c r="P131" s="147">
        <v>0</v>
      </c>
      <c r="Q131" s="147">
        <f t="shared" si="2"/>
        <v>0</v>
      </c>
      <c r="R131" s="147">
        <v>0</v>
      </c>
      <c r="S131" s="148">
        <f t="shared" si="3"/>
        <v>0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Q131" s="149" t="s">
        <v>161</v>
      </c>
      <c r="AS131" s="149" t="s">
        <v>182</v>
      </c>
      <c r="AT131" s="149" t="s">
        <v>142</v>
      </c>
      <c r="AX131" s="14" t="s">
        <v>136</v>
      </c>
      <c r="BD131" s="150">
        <f t="shared" si="4"/>
        <v>0</v>
      </c>
      <c r="BE131" s="150">
        <f t="shared" si="5"/>
        <v>0</v>
      </c>
      <c r="BF131" s="150">
        <f t="shared" si="6"/>
        <v>0</v>
      </c>
      <c r="BG131" s="150">
        <f t="shared" si="7"/>
        <v>0</v>
      </c>
      <c r="BH131" s="150">
        <f t="shared" si="8"/>
        <v>0</v>
      </c>
      <c r="BI131" s="14" t="s">
        <v>142</v>
      </c>
      <c r="BJ131" s="150">
        <f t="shared" si="9"/>
        <v>0</v>
      </c>
      <c r="BK131" s="14" t="s">
        <v>141</v>
      </c>
      <c r="BL131" s="149" t="s">
        <v>207</v>
      </c>
    </row>
    <row r="132" spans="1:64" s="2" customFormat="1" ht="16.5" customHeight="1">
      <c r="A132" s="26"/>
      <c r="B132" s="138"/>
      <c r="C132" s="151" t="s">
        <v>175</v>
      </c>
      <c r="D132" s="151" t="s">
        <v>182</v>
      </c>
      <c r="E132" s="152" t="s">
        <v>545</v>
      </c>
      <c r="F132" s="153" t="s">
        <v>546</v>
      </c>
      <c r="G132" s="154">
        <v>1</v>
      </c>
      <c r="H132" s="155"/>
      <c r="I132" s="155">
        <f t="shared" si="0"/>
        <v>0</v>
      </c>
      <c r="J132" s="156"/>
      <c r="K132" s="157"/>
      <c r="L132" s="158" t="s">
        <v>1</v>
      </c>
      <c r="M132" s="159" t="s">
        <v>37</v>
      </c>
      <c r="N132" s="147">
        <v>0</v>
      </c>
      <c r="O132" s="147">
        <f t="shared" si="1"/>
        <v>0</v>
      </c>
      <c r="P132" s="147">
        <v>0</v>
      </c>
      <c r="Q132" s="147">
        <f t="shared" si="2"/>
        <v>0</v>
      </c>
      <c r="R132" s="147">
        <v>0</v>
      </c>
      <c r="S132" s="148">
        <f t="shared" si="3"/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49" t="s">
        <v>161</v>
      </c>
      <c r="AS132" s="149" t="s">
        <v>182</v>
      </c>
      <c r="AT132" s="149" t="s">
        <v>142</v>
      </c>
      <c r="AX132" s="14" t="s">
        <v>136</v>
      </c>
      <c r="BD132" s="150">
        <f t="shared" si="4"/>
        <v>0</v>
      </c>
      <c r="BE132" s="150">
        <f t="shared" si="5"/>
        <v>0</v>
      </c>
      <c r="BF132" s="150">
        <f t="shared" si="6"/>
        <v>0</v>
      </c>
      <c r="BG132" s="150">
        <f t="shared" si="7"/>
        <v>0</v>
      </c>
      <c r="BH132" s="150">
        <f t="shared" si="8"/>
        <v>0</v>
      </c>
      <c r="BI132" s="14" t="s">
        <v>142</v>
      </c>
      <c r="BJ132" s="150">
        <f t="shared" si="9"/>
        <v>0</v>
      </c>
      <c r="BK132" s="14" t="s">
        <v>141</v>
      </c>
      <c r="BL132" s="149" t="s">
        <v>213</v>
      </c>
    </row>
    <row r="133" spans="1:64" s="2" customFormat="1" ht="16.5" customHeight="1">
      <c r="A133" s="26"/>
      <c r="B133" s="138"/>
      <c r="C133" s="151" t="s">
        <v>178</v>
      </c>
      <c r="D133" s="151" t="s">
        <v>182</v>
      </c>
      <c r="E133" s="152" t="s">
        <v>547</v>
      </c>
      <c r="F133" s="153" t="s">
        <v>546</v>
      </c>
      <c r="G133" s="154">
        <v>1</v>
      </c>
      <c r="H133" s="155"/>
      <c r="I133" s="155">
        <f t="shared" si="0"/>
        <v>0</v>
      </c>
      <c r="J133" s="156"/>
      <c r="K133" s="157"/>
      <c r="L133" s="158" t="s">
        <v>1</v>
      </c>
      <c r="M133" s="159" t="s">
        <v>37</v>
      </c>
      <c r="N133" s="147">
        <v>0</v>
      </c>
      <c r="O133" s="147">
        <f t="shared" si="1"/>
        <v>0</v>
      </c>
      <c r="P133" s="147">
        <v>0</v>
      </c>
      <c r="Q133" s="147">
        <f t="shared" si="2"/>
        <v>0</v>
      </c>
      <c r="R133" s="147">
        <v>0</v>
      </c>
      <c r="S133" s="148">
        <f t="shared" si="3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Q133" s="149" t="s">
        <v>161</v>
      </c>
      <c r="AS133" s="149" t="s">
        <v>182</v>
      </c>
      <c r="AT133" s="149" t="s">
        <v>142</v>
      </c>
      <c r="AX133" s="14" t="s">
        <v>136</v>
      </c>
      <c r="BD133" s="150">
        <f t="shared" si="4"/>
        <v>0</v>
      </c>
      <c r="BE133" s="150">
        <f t="shared" si="5"/>
        <v>0</v>
      </c>
      <c r="BF133" s="150">
        <f t="shared" si="6"/>
        <v>0</v>
      </c>
      <c r="BG133" s="150">
        <f t="shared" si="7"/>
        <v>0</v>
      </c>
      <c r="BH133" s="150">
        <f t="shared" si="8"/>
        <v>0</v>
      </c>
      <c r="BI133" s="14" t="s">
        <v>142</v>
      </c>
      <c r="BJ133" s="150">
        <f t="shared" si="9"/>
        <v>0</v>
      </c>
      <c r="BK133" s="14" t="s">
        <v>141</v>
      </c>
      <c r="BL133" s="149" t="s">
        <v>219</v>
      </c>
    </row>
    <row r="134" spans="1:64" s="2" customFormat="1" ht="16.5" customHeight="1">
      <c r="A134" s="26"/>
      <c r="B134" s="138"/>
      <c r="C134" s="139" t="s">
        <v>181</v>
      </c>
      <c r="D134" s="139" t="s">
        <v>138</v>
      </c>
      <c r="E134" s="140" t="s">
        <v>548</v>
      </c>
      <c r="F134" s="141" t="s">
        <v>252</v>
      </c>
      <c r="G134" s="142">
        <v>64</v>
      </c>
      <c r="H134" s="143"/>
      <c r="I134" s="143">
        <f t="shared" si="0"/>
        <v>0</v>
      </c>
      <c r="J134" s="144"/>
      <c r="K134" s="27"/>
      <c r="L134" s="145" t="s">
        <v>1</v>
      </c>
      <c r="M134" s="146" t="s">
        <v>37</v>
      </c>
      <c r="N134" s="147">
        <v>0</v>
      </c>
      <c r="O134" s="147">
        <f t="shared" si="1"/>
        <v>0</v>
      </c>
      <c r="P134" s="147">
        <v>0</v>
      </c>
      <c r="Q134" s="147">
        <f t="shared" si="2"/>
        <v>0</v>
      </c>
      <c r="R134" s="147">
        <v>0</v>
      </c>
      <c r="S134" s="148">
        <f t="shared" si="3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Q134" s="149" t="s">
        <v>141</v>
      </c>
      <c r="AS134" s="149" t="s">
        <v>138</v>
      </c>
      <c r="AT134" s="149" t="s">
        <v>142</v>
      </c>
      <c r="AX134" s="14" t="s">
        <v>136</v>
      </c>
      <c r="BD134" s="150">
        <f t="shared" si="4"/>
        <v>0</v>
      </c>
      <c r="BE134" s="150">
        <f t="shared" si="5"/>
        <v>0</v>
      </c>
      <c r="BF134" s="150">
        <f t="shared" si="6"/>
        <v>0</v>
      </c>
      <c r="BG134" s="150">
        <f t="shared" si="7"/>
        <v>0</v>
      </c>
      <c r="BH134" s="150">
        <f t="shared" si="8"/>
        <v>0</v>
      </c>
      <c r="BI134" s="14" t="s">
        <v>142</v>
      </c>
      <c r="BJ134" s="150">
        <f t="shared" si="9"/>
        <v>0</v>
      </c>
      <c r="BK134" s="14" t="s">
        <v>141</v>
      </c>
      <c r="BL134" s="149" t="s">
        <v>226</v>
      </c>
    </row>
    <row r="135" spans="1:64" s="2" customFormat="1" ht="16.5" customHeight="1">
      <c r="A135" s="26"/>
      <c r="B135" s="138"/>
      <c r="C135" s="139" t="s">
        <v>185</v>
      </c>
      <c r="D135" s="139" t="s">
        <v>138</v>
      </c>
      <c r="E135" s="140" t="s">
        <v>549</v>
      </c>
      <c r="F135" s="141" t="s">
        <v>546</v>
      </c>
      <c r="G135" s="142">
        <v>1</v>
      </c>
      <c r="H135" s="143"/>
      <c r="I135" s="143">
        <f t="shared" si="0"/>
        <v>0</v>
      </c>
      <c r="J135" s="144"/>
      <c r="K135" s="27"/>
      <c r="L135" s="145" t="s">
        <v>1</v>
      </c>
      <c r="M135" s="146" t="s">
        <v>37</v>
      </c>
      <c r="N135" s="147">
        <v>0</v>
      </c>
      <c r="O135" s="147">
        <f t="shared" si="1"/>
        <v>0</v>
      </c>
      <c r="P135" s="147">
        <v>0</v>
      </c>
      <c r="Q135" s="147">
        <f t="shared" si="2"/>
        <v>0</v>
      </c>
      <c r="R135" s="147">
        <v>0</v>
      </c>
      <c r="S135" s="148">
        <f t="shared" si="3"/>
        <v>0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49" t="s">
        <v>141</v>
      </c>
      <c r="AS135" s="149" t="s">
        <v>138</v>
      </c>
      <c r="AT135" s="149" t="s">
        <v>142</v>
      </c>
      <c r="AX135" s="14" t="s">
        <v>136</v>
      </c>
      <c r="BD135" s="150">
        <f t="shared" si="4"/>
        <v>0</v>
      </c>
      <c r="BE135" s="150">
        <f t="shared" si="5"/>
        <v>0</v>
      </c>
      <c r="BF135" s="150">
        <f t="shared" si="6"/>
        <v>0</v>
      </c>
      <c r="BG135" s="150">
        <f t="shared" si="7"/>
        <v>0</v>
      </c>
      <c r="BH135" s="150">
        <f t="shared" si="8"/>
        <v>0</v>
      </c>
      <c r="BI135" s="14" t="s">
        <v>142</v>
      </c>
      <c r="BJ135" s="150">
        <f t="shared" si="9"/>
        <v>0</v>
      </c>
      <c r="BK135" s="14" t="s">
        <v>141</v>
      </c>
      <c r="BL135" s="149" t="s">
        <v>232</v>
      </c>
    </row>
    <row r="136" spans="1:64" s="2" customFormat="1" ht="16.5" customHeight="1">
      <c r="A136" s="26"/>
      <c r="B136" s="138"/>
      <c r="C136" s="139" t="s">
        <v>190</v>
      </c>
      <c r="D136" s="139" t="s">
        <v>138</v>
      </c>
      <c r="E136" s="140" t="s">
        <v>550</v>
      </c>
      <c r="F136" s="141" t="s">
        <v>546</v>
      </c>
      <c r="G136" s="142">
        <v>1</v>
      </c>
      <c r="H136" s="143"/>
      <c r="I136" s="143">
        <f t="shared" si="0"/>
        <v>0</v>
      </c>
      <c r="J136" s="144"/>
      <c r="K136" s="27"/>
      <c r="L136" s="145" t="s">
        <v>1</v>
      </c>
      <c r="M136" s="146" t="s">
        <v>37</v>
      </c>
      <c r="N136" s="147">
        <v>0</v>
      </c>
      <c r="O136" s="147">
        <f t="shared" si="1"/>
        <v>0</v>
      </c>
      <c r="P136" s="147">
        <v>0</v>
      </c>
      <c r="Q136" s="147">
        <f t="shared" si="2"/>
        <v>0</v>
      </c>
      <c r="R136" s="147">
        <v>0</v>
      </c>
      <c r="S136" s="148">
        <f t="shared" si="3"/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49" t="s">
        <v>141</v>
      </c>
      <c r="AS136" s="149" t="s">
        <v>138</v>
      </c>
      <c r="AT136" s="149" t="s">
        <v>142</v>
      </c>
      <c r="AX136" s="14" t="s">
        <v>136</v>
      </c>
      <c r="BD136" s="150">
        <f t="shared" si="4"/>
        <v>0</v>
      </c>
      <c r="BE136" s="150">
        <f t="shared" si="5"/>
        <v>0</v>
      </c>
      <c r="BF136" s="150">
        <f t="shared" si="6"/>
        <v>0</v>
      </c>
      <c r="BG136" s="150">
        <f t="shared" si="7"/>
        <v>0</v>
      </c>
      <c r="BH136" s="150">
        <f t="shared" si="8"/>
        <v>0</v>
      </c>
      <c r="BI136" s="14" t="s">
        <v>142</v>
      </c>
      <c r="BJ136" s="150">
        <f t="shared" si="9"/>
        <v>0</v>
      </c>
      <c r="BK136" s="14" t="s">
        <v>141</v>
      </c>
      <c r="BL136" s="149" t="s">
        <v>238</v>
      </c>
    </row>
    <row r="137" spans="1:64" s="2" customFormat="1" ht="24" customHeight="1">
      <c r="A137" s="26"/>
      <c r="B137" s="138"/>
      <c r="C137" s="139" t="s">
        <v>193</v>
      </c>
      <c r="D137" s="139" t="s">
        <v>138</v>
      </c>
      <c r="E137" s="140" t="s">
        <v>551</v>
      </c>
      <c r="F137" s="141" t="s">
        <v>546</v>
      </c>
      <c r="G137" s="142">
        <v>1</v>
      </c>
      <c r="H137" s="143"/>
      <c r="I137" s="143">
        <f t="shared" si="0"/>
        <v>0</v>
      </c>
      <c r="J137" s="144"/>
      <c r="K137" s="27"/>
      <c r="L137" s="145" t="s">
        <v>1</v>
      </c>
      <c r="M137" s="146" t="s">
        <v>37</v>
      </c>
      <c r="N137" s="147">
        <v>0</v>
      </c>
      <c r="O137" s="147">
        <f t="shared" si="1"/>
        <v>0</v>
      </c>
      <c r="P137" s="147">
        <v>0</v>
      </c>
      <c r="Q137" s="147">
        <f t="shared" si="2"/>
        <v>0</v>
      </c>
      <c r="R137" s="147">
        <v>0</v>
      </c>
      <c r="S137" s="148">
        <f t="shared" si="3"/>
        <v>0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49" t="s">
        <v>141</v>
      </c>
      <c r="AS137" s="149" t="s">
        <v>138</v>
      </c>
      <c r="AT137" s="149" t="s">
        <v>142</v>
      </c>
      <c r="AX137" s="14" t="s">
        <v>136</v>
      </c>
      <c r="BD137" s="150">
        <f t="shared" si="4"/>
        <v>0</v>
      </c>
      <c r="BE137" s="150">
        <f t="shared" si="5"/>
        <v>0</v>
      </c>
      <c r="BF137" s="150">
        <f t="shared" si="6"/>
        <v>0</v>
      </c>
      <c r="BG137" s="150">
        <f t="shared" si="7"/>
        <v>0</v>
      </c>
      <c r="BH137" s="150">
        <f t="shared" si="8"/>
        <v>0</v>
      </c>
      <c r="BI137" s="14" t="s">
        <v>142</v>
      </c>
      <c r="BJ137" s="150">
        <f t="shared" si="9"/>
        <v>0</v>
      </c>
      <c r="BK137" s="14" t="s">
        <v>141</v>
      </c>
      <c r="BL137" s="149" t="s">
        <v>244</v>
      </c>
    </row>
    <row r="138" spans="1:64" s="2" customFormat="1" ht="16.5" customHeight="1">
      <c r="A138" s="26"/>
      <c r="B138" s="138"/>
      <c r="C138" s="139" t="s">
        <v>196</v>
      </c>
      <c r="D138" s="139" t="s">
        <v>138</v>
      </c>
      <c r="E138" s="140" t="s">
        <v>552</v>
      </c>
      <c r="F138" s="141" t="s">
        <v>546</v>
      </c>
      <c r="G138" s="142">
        <v>1</v>
      </c>
      <c r="H138" s="143"/>
      <c r="I138" s="143">
        <f t="shared" si="0"/>
        <v>0</v>
      </c>
      <c r="J138" s="144"/>
      <c r="K138" s="27"/>
      <c r="L138" s="145" t="s">
        <v>1</v>
      </c>
      <c r="M138" s="146" t="s">
        <v>37</v>
      </c>
      <c r="N138" s="147">
        <v>0</v>
      </c>
      <c r="O138" s="147">
        <f t="shared" si="1"/>
        <v>0</v>
      </c>
      <c r="P138" s="147">
        <v>0</v>
      </c>
      <c r="Q138" s="147">
        <f t="shared" si="2"/>
        <v>0</v>
      </c>
      <c r="R138" s="147">
        <v>0</v>
      </c>
      <c r="S138" s="148">
        <f t="shared" si="3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49" t="s">
        <v>141</v>
      </c>
      <c r="AS138" s="149" t="s">
        <v>138</v>
      </c>
      <c r="AT138" s="149" t="s">
        <v>142</v>
      </c>
      <c r="AX138" s="14" t="s">
        <v>136</v>
      </c>
      <c r="BD138" s="150">
        <f t="shared" si="4"/>
        <v>0</v>
      </c>
      <c r="BE138" s="150">
        <f t="shared" si="5"/>
        <v>0</v>
      </c>
      <c r="BF138" s="150">
        <f t="shared" si="6"/>
        <v>0</v>
      </c>
      <c r="BG138" s="150">
        <f t="shared" si="7"/>
        <v>0</v>
      </c>
      <c r="BH138" s="150">
        <f t="shared" si="8"/>
        <v>0</v>
      </c>
      <c r="BI138" s="14" t="s">
        <v>142</v>
      </c>
      <c r="BJ138" s="150">
        <f t="shared" si="9"/>
        <v>0</v>
      </c>
      <c r="BK138" s="14" t="s">
        <v>141</v>
      </c>
      <c r="BL138" s="149" t="s">
        <v>250</v>
      </c>
    </row>
    <row r="139" spans="1:64" s="2" customFormat="1" ht="16.5" customHeight="1">
      <c r="A139" s="26"/>
      <c r="B139" s="138"/>
      <c r="C139" s="139" t="s">
        <v>199</v>
      </c>
      <c r="D139" s="139" t="s">
        <v>138</v>
      </c>
      <c r="E139" s="140" t="s">
        <v>553</v>
      </c>
      <c r="F139" s="141" t="s">
        <v>546</v>
      </c>
      <c r="G139" s="142">
        <v>1</v>
      </c>
      <c r="H139" s="143"/>
      <c r="I139" s="143">
        <f t="shared" si="0"/>
        <v>0</v>
      </c>
      <c r="J139" s="144"/>
      <c r="K139" s="27"/>
      <c r="L139" s="160" t="s">
        <v>1</v>
      </c>
      <c r="M139" s="161" t="s">
        <v>37</v>
      </c>
      <c r="N139" s="162">
        <v>0</v>
      </c>
      <c r="O139" s="162">
        <f t="shared" si="1"/>
        <v>0</v>
      </c>
      <c r="P139" s="162">
        <v>0</v>
      </c>
      <c r="Q139" s="162">
        <f t="shared" si="2"/>
        <v>0</v>
      </c>
      <c r="R139" s="162">
        <v>0</v>
      </c>
      <c r="S139" s="163">
        <f t="shared" si="3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49" t="s">
        <v>141</v>
      </c>
      <c r="AS139" s="149" t="s">
        <v>138</v>
      </c>
      <c r="AT139" s="149" t="s">
        <v>142</v>
      </c>
      <c r="AX139" s="14" t="s">
        <v>136</v>
      </c>
      <c r="BD139" s="150">
        <f t="shared" si="4"/>
        <v>0</v>
      </c>
      <c r="BE139" s="150">
        <f t="shared" si="5"/>
        <v>0</v>
      </c>
      <c r="BF139" s="150">
        <f t="shared" si="6"/>
        <v>0</v>
      </c>
      <c r="BG139" s="150">
        <f t="shared" si="7"/>
        <v>0</v>
      </c>
      <c r="BH139" s="150">
        <f t="shared" si="8"/>
        <v>0</v>
      </c>
      <c r="BI139" s="14" t="s">
        <v>142</v>
      </c>
      <c r="BJ139" s="150">
        <f t="shared" si="9"/>
        <v>0</v>
      </c>
      <c r="BK139" s="14" t="s">
        <v>141</v>
      </c>
      <c r="BL139" s="149" t="s">
        <v>257</v>
      </c>
    </row>
    <row r="140" spans="1:64" s="2" customFormat="1" ht="6.95" customHeight="1">
      <c r="A140" s="26"/>
      <c r="B140" s="41"/>
      <c r="C140" s="42"/>
      <c r="D140" s="42"/>
      <c r="E140" s="42"/>
      <c r="F140" s="42"/>
      <c r="G140" s="42"/>
      <c r="H140" s="42"/>
      <c r="I140" s="42"/>
      <c r="J140" s="42"/>
      <c r="K140" s="27"/>
      <c r="L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</sheetData>
  <autoFilter ref="C117:J139"/>
  <mergeCells count="4">
    <mergeCell ref="E87:G87"/>
    <mergeCell ref="K2:U2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7"/>
  <sheetViews>
    <sheetView showGridLines="0" topLeftCell="A117" workbookViewId="0">
      <selection activeCell="Y137" sqref="Y13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86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554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4"/>
      <c r="F18" s="4"/>
      <c r="G18" s="4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ROUND(I125,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ROUND((SUM(BD125:BD196)),  2)</f>
        <v>0</v>
      </c>
      <c r="F33" s="26"/>
      <c r="G33" s="26"/>
      <c r="H33" s="95">
        <v>0.2</v>
      </c>
      <c r="I33" s="94">
        <f>ROUND(((SUM(BD125:BD196))*H33),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ROUND((SUM(BE125:BE196)),  2)</f>
        <v>0</v>
      </c>
      <c r="F34" s="26"/>
      <c r="G34" s="26"/>
      <c r="H34" s="95">
        <v>0.2</v>
      </c>
      <c r="I34" s="94">
        <f>ROUND(((SUM(BE125:BE196))*H34),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ROUND((SUM(BF125:BF196)),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ROUND((SUM(BG125:BG196)),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ROUND((SUM(BH125:BH196)),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e">
        <f>IF(#REF!="","",#REF!)</f>
        <v>#REF!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I125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113</v>
      </c>
      <c r="E97" s="109"/>
      <c r="F97" s="109"/>
      <c r="G97" s="109"/>
      <c r="H97" s="109"/>
      <c r="I97" s="110">
        <f>I126</f>
        <v>0</v>
      </c>
      <c r="K97" s="107"/>
    </row>
    <row r="98" spans="1:30" s="10" customFormat="1" ht="19.899999999999999" hidden="1" customHeight="1">
      <c r="B98" s="111"/>
      <c r="D98" s="112" t="s">
        <v>116</v>
      </c>
      <c r="E98" s="113"/>
      <c r="F98" s="113"/>
      <c r="G98" s="113"/>
      <c r="H98" s="113"/>
      <c r="I98" s="114">
        <f>I127</f>
        <v>0</v>
      </c>
      <c r="K98" s="111"/>
    </row>
    <row r="99" spans="1:30" s="10" customFormat="1" ht="19.899999999999999" hidden="1" customHeight="1">
      <c r="B99" s="111"/>
      <c r="D99" s="112" t="s">
        <v>555</v>
      </c>
      <c r="E99" s="113"/>
      <c r="F99" s="113"/>
      <c r="G99" s="113"/>
      <c r="H99" s="113"/>
      <c r="I99" s="114">
        <f>I135</f>
        <v>0</v>
      </c>
      <c r="K99" s="111"/>
    </row>
    <row r="100" spans="1:30" s="10" customFormat="1" ht="19.899999999999999" hidden="1" customHeight="1">
      <c r="B100" s="111"/>
      <c r="D100" s="112" t="s">
        <v>556</v>
      </c>
      <c r="E100" s="113"/>
      <c r="F100" s="113"/>
      <c r="G100" s="113"/>
      <c r="H100" s="113"/>
      <c r="I100" s="114">
        <f>I143</f>
        <v>0</v>
      </c>
      <c r="K100" s="111"/>
    </row>
    <row r="101" spans="1:30" s="10" customFormat="1" ht="19.899999999999999" hidden="1" customHeight="1">
      <c r="B101" s="111"/>
      <c r="D101" s="112" t="s">
        <v>557</v>
      </c>
      <c r="E101" s="113"/>
      <c r="F101" s="113"/>
      <c r="G101" s="113"/>
      <c r="H101" s="113"/>
      <c r="I101" s="114">
        <f>I147</f>
        <v>0</v>
      </c>
      <c r="K101" s="111"/>
    </row>
    <row r="102" spans="1:30" s="10" customFormat="1" ht="19.899999999999999" hidden="1" customHeight="1">
      <c r="B102" s="111"/>
      <c r="D102" s="112" t="s">
        <v>558</v>
      </c>
      <c r="E102" s="113"/>
      <c r="F102" s="113"/>
      <c r="G102" s="113"/>
      <c r="H102" s="113"/>
      <c r="I102" s="114">
        <f>I156</f>
        <v>0</v>
      </c>
      <c r="K102" s="111"/>
    </row>
    <row r="103" spans="1:30" s="10" customFormat="1" ht="19.899999999999999" hidden="1" customHeight="1">
      <c r="B103" s="111"/>
      <c r="D103" s="112" t="s">
        <v>559</v>
      </c>
      <c r="E103" s="113"/>
      <c r="F103" s="113"/>
      <c r="G103" s="113"/>
      <c r="H103" s="113"/>
      <c r="I103" s="114">
        <f>I166</f>
        <v>0</v>
      </c>
      <c r="K103" s="111"/>
    </row>
    <row r="104" spans="1:30" s="10" customFormat="1" ht="19.899999999999999" hidden="1" customHeight="1">
      <c r="B104" s="111"/>
      <c r="D104" s="112" t="s">
        <v>560</v>
      </c>
      <c r="E104" s="113"/>
      <c r="F104" s="113"/>
      <c r="G104" s="113"/>
      <c r="H104" s="113"/>
      <c r="I104" s="114">
        <f>I190</f>
        <v>0</v>
      </c>
      <c r="K104" s="111"/>
    </row>
    <row r="105" spans="1:30" s="10" customFormat="1" ht="19.899999999999999" hidden="1" customHeight="1">
      <c r="B105" s="111"/>
      <c r="D105" s="112" t="s">
        <v>561</v>
      </c>
      <c r="E105" s="113"/>
      <c r="F105" s="113"/>
      <c r="G105" s="113"/>
      <c r="H105" s="113"/>
      <c r="I105" s="114">
        <f>I194</f>
        <v>0</v>
      </c>
      <c r="K105" s="111"/>
    </row>
    <row r="106" spans="1:30" s="2" customFormat="1" ht="21.75" hidden="1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6.95" hidden="1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hidden="1"/>
    <row r="109" spans="1:30" hidden="1"/>
    <row r="110" spans="1:30" hidden="1"/>
    <row r="111" spans="1:30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24.95" customHeight="1">
      <c r="A112" s="26"/>
      <c r="B112" s="27"/>
      <c r="C112" s="18" t="s">
        <v>123</v>
      </c>
      <c r="D112" s="26"/>
      <c r="E112" s="26"/>
      <c r="F112" s="26"/>
      <c r="G112" s="26"/>
      <c r="H112" s="26"/>
      <c r="I112" s="26"/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16.5" customHeight="1">
      <c r="A115" s="26"/>
      <c r="B115" s="27"/>
      <c r="C115" s="26"/>
      <c r="D115" s="26"/>
      <c r="E115" s="167" t="str">
        <f>E7</f>
        <v>Zníženie energetickej náročnosti Galaxi spol. s r.o.</v>
      </c>
      <c r="F115" s="3"/>
      <c r="G115" s="3"/>
      <c r="H115" s="26"/>
      <c r="I115" s="26"/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2" customHeight="1">
      <c r="A116" s="26"/>
      <c r="B116" s="27"/>
      <c r="C116" s="23" t="s">
        <v>100</v>
      </c>
      <c r="D116" s="26"/>
      <c r="E116" s="26"/>
      <c r="F116" s="26"/>
      <c r="G116" s="26"/>
      <c r="H116" s="26"/>
      <c r="I116" s="26"/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2" customFormat="1" ht="16.5" customHeight="1">
      <c r="A117" s="26"/>
      <c r="B117" s="27"/>
      <c r="C117" s="26"/>
      <c r="D117" s="26"/>
      <c r="E117" s="166" t="str">
        <f>E9</f>
        <v>03 - Úprava ústredného vykurovania</v>
      </c>
      <c r="F117" s="26"/>
      <c r="G117" s="26"/>
      <c r="H117" s="26"/>
      <c r="I117" s="26"/>
      <c r="J117" s="26"/>
      <c r="K117" s="3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64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3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64" s="2" customFormat="1" ht="12" customHeight="1">
      <c r="A119" s="26"/>
      <c r="B119" s="27"/>
      <c r="C119" s="23" t="s">
        <v>17</v>
      </c>
      <c r="D119" s="26"/>
      <c r="E119" s="21" t="str">
        <f>E12</f>
        <v>Myjava</v>
      </c>
      <c r="F119" s="26"/>
      <c r="G119" s="26"/>
      <c r="H119" s="23" t="s">
        <v>19</v>
      </c>
      <c r="I119" s="49">
        <f>IF(I12="","",I12)</f>
        <v>0</v>
      </c>
      <c r="J119" s="26"/>
      <c r="K119" s="3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64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3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64" s="2" customFormat="1" ht="27.95" customHeight="1">
      <c r="A121" s="26"/>
      <c r="B121" s="27"/>
      <c r="C121" s="23" t="s">
        <v>20</v>
      </c>
      <c r="D121" s="26"/>
      <c r="E121" s="21" t="str">
        <f>E15</f>
        <v>Galaxi, spol. s r.o. č. 802, Turá Lúka</v>
      </c>
      <c r="F121" s="26"/>
      <c r="G121" s="26"/>
      <c r="H121" s="23" t="s">
        <v>26</v>
      </c>
      <c r="I121" s="24" t="str">
        <f>E21</f>
        <v>Ing. Milan Ďurec- HARMONIA</v>
      </c>
      <c r="J121" s="26"/>
      <c r="K121" s="3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64" s="2" customFormat="1" ht="15.2" customHeight="1">
      <c r="A122" s="26"/>
      <c r="B122" s="27"/>
      <c r="C122" s="23" t="s">
        <v>24</v>
      </c>
      <c r="D122" s="26"/>
      <c r="E122" s="21" t="e">
        <f>IF(#REF!="","",#REF!)</f>
        <v>#REF!</v>
      </c>
      <c r="F122" s="26"/>
      <c r="G122" s="26"/>
      <c r="H122" s="23" t="s">
        <v>29</v>
      </c>
      <c r="I122" s="24" t="e">
        <f>#REF!</f>
        <v>#REF!</v>
      </c>
      <c r="J122" s="26"/>
      <c r="K122" s="3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64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3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64" s="11" customFormat="1" ht="29.25" customHeight="1">
      <c r="A124" s="115"/>
      <c r="B124" s="116"/>
      <c r="C124" s="117" t="s">
        <v>124</v>
      </c>
      <c r="D124" s="118" t="s">
        <v>56</v>
      </c>
      <c r="E124" s="118" t="s">
        <v>53</v>
      </c>
      <c r="F124" s="118" t="s">
        <v>125</v>
      </c>
      <c r="G124" s="118" t="s">
        <v>126</v>
      </c>
      <c r="H124" s="118" t="s">
        <v>127</v>
      </c>
      <c r="I124" s="119" t="s">
        <v>104</v>
      </c>
      <c r="J124" s="120" t="s">
        <v>128</v>
      </c>
      <c r="K124" s="121"/>
      <c r="L124" s="56" t="s">
        <v>1</v>
      </c>
      <c r="M124" s="57" t="s">
        <v>35</v>
      </c>
      <c r="N124" s="57" t="s">
        <v>129</v>
      </c>
      <c r="O124" s="57" t="s">
        <v>130</v>
      </c>
      <c r="P124" s="57" t="s">
        <v>131</v>
      </c>
      <c r="Q124" s="57" t="s">
        <v>132</v>
      </c>
      <c r="R124" s="57" t="s">
        <v>133</v>
      </c>
      <c r="S124" s="58" t="s">
        <v>134</v>
      </c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</row>
    <row r="125" spans="1:64" s="2" customFormat="1" ht="22.9" customHeight="1">
      <c r="A125" s="26"/>
      <c r="B125" s="27"/>
      <c r="C125" s="63" t="s">
        <v>105</v>
      </c>
      <c r="D125" s="26"/>
      <c r="E125" s="26"/>
      <c r="F125" s="26"/>
      <c r="G125" s="26"/>
      <c r="H125" s="26"/>
      <c r="I125" s="122">
        <f>BJ125</f>
        <v>0</v>
      </c>
      <c r="J125" s="26"/>
      <c r="K125" s="27"/>
      <c r="L125" s="59"/>
      <c r="M125" s="50"/>
      <c r="N125" s="60"/>
      <c r="O125" s="123">
        <f>O126</f>
        <v>67.274065999999991</v>
      </c>
      <c r="P125" s="60"/>
      <c r="Q125" s="123">
        <f>Q126</f>
        <v>0.24365499999999998</v>
      </c>
      <c r="R125" s="60"/>
      <c r="S125" s="124">
        <f>S126</f>
        <v>0.1119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S125" s="14" t="s">
        <v>70</v>
      </c>
      <c r="AT125" s="14" t="s">
        <v>106</v>
      </c>
      <c r="BJ125" s="125">
        <f>BJ126</f>
        <v>0</v>
      </c>
    </row>
    <row r="126" spans="1:64" s="12" customFormat="1" ht="25.9" customHeight="1">
      <c r="B126" s="126"/>
      <c r="D126" s="127" t="s">
        <v>70</v>
      </c>
      <c r="E126" s="128" t="s">
        <v>311</v>
      </c>
      <c r="I126" s="129">
        <f>BJ126</f>
        <v>0</v>
      </c>
      <c r="K126" s="126"/>
      <c r="L126" s="130"/>
      <c r="M126" s="131"/>
      <c r="N126" s="131"/>
      <c r="O126" s="132">
        <f>O127+O135+O143+O147+O156+O166+O190+O194</f>
        <v>67.274065999999991</v>
      </c>
      <c r="P126" s="131"/>
      <c r="Q126" s="132">
        <f>Q127+Q135+Q143+Q147+Q156+Q166+Q190+Q194</f>
        <v>0.24365499999999998</v>
      </c>
      <c r="R126" s="131"/>
      <c r="S126" s="133">
        <f>S127+S135+S143+S147+S156+S166+S190+S194</f>
        <v>0.1119</v>
      </c>
      <c r="AQ126" s="127" t="s">
        <v>142</v>
      </c>
      <c r="AS126" s="134" t="s">
        <v>70</v>
      </c>
      <c r="AT126" s="134" t="s">
        <v>71</v>
      </c>
      <c r="AX126" s="127" t="s">
        <v>136</v>
      </c>
      <c r="BJ126" s="135">
        <f>BJ127+BJ135+BJ143+BJ147+BJ156+BJ166+BJ190+BJ194</f>
        <v>0</v>
      </c>
    </row>
    <row r="127" spans="1:64" s="12" customFormat="1" ht="22.9" customHeight="1">
      <c r="B127" s="126"/>
      <c r="D127" s="127" t="s">
        <v>70</v>
      </c>
      <c r="E127" s="136" t="s">
        <v>385</v>
      </c>
      <c r="I127" s="137">
        <f>BJ127</f>
        <v>0</v>
      </c>
      <c r="K127" s="126"/>
      <c r="L127" s="130"/>
      <c r="M127" s="131"/>
      <c r="N127" s="131"/>
      <c r="O127" s="132">
        <f>SUM(O128:O134)</f>
        <v>8.7663459999999986</v>
      </c>
      <c r="P127" s="131"/>
      <c r="Q127" s="132">
        <f>SUM(Q128:Q134)</f>
        <v>3.0279999999999999E-3</v>
      </c>
      <c r="R127" s="131"/>
      <c r="S127" s="133">
        <f>SUM(S128:S134)</f>
        <v>0</v>
      </c>
      <c r="AQ127" s="127" t="s">
        <v>142</v>
      </c>
      <c r="AS127" s="134" t="s">
        <v>70</v>
      </c>
      <c r="AT127" s="134" t="s">
        <v>79</v>
      </c>
      <c r="AX127" s="127" t="s">
        <v>136</v>
      </c>
      <c r="BJ127" s="135">
        <f>SUM(BJ128:BJ134)</f>
        <v>0</v>
      </c>
    </row>
    <row r="128" spans="1:64" s="2" customFormat="1" ht="24" customHeight="1">
      <c r="A128" s="26"/>
      <c r="B128" s="138"/>
      <c r="C128" s="139" t="s">
        <v>79</v>
      </c>
      <c r="D128" s="139" t="s">
        <v>138</v>
      </c>
      <c r="E128" s="140" t="s">
        <v>562</v>
      </c>
      <c r="F128" s="141" t="s">
        <v>187</v>
      </c>
      <c r="G128" s="142">
        <v>5</v>
      </c>
      <c r="H128" s="143"/>
      <c r="I128" s="143">
        <f t="shared" ref="I128:I134" si="0">ROUND(H128*G128,2)</f>
        <v>0</v>
      </c>
      <c r="J128" s="144"/>
      <c r="K128" s="27"/>
      <c r="L128" s="145" t="s">
        <v>1</v>
      </c>
      <c r="M128" s="146" t="s">
        <v>37</v>
      </c>
      <c r="N128" s="147">
        <v>0.13108</v>
      </c>
      <c r="O128" s="147">
        <f t="shared" ref="O128:O134" si="1">N128*G128</f>
        <v>0.65539999999999998</v>
      </c>
      <c r="P128" s="147">
        <v>0</v>
      </c>
      <c r="Q128" s="147">
        <f t="shared" ref="Q128:Q134" si="2">P128*G128</f>
        <v>0</v>
      </c>
      <c r="R128" s="147">
        <v>0</v>
      </c>
      <c r="S128" s="148">
        <f t="shared" ref="S128:S134" si="3">R128*G128</f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Q128" s="149" t="s">
        <v>190</v>
      </c>
      <c r="AS128" s="149" t="s">
        <v>138</v>
      </c>
      <c r="AT128" s="149" t="s">
        <v>142</v>
      </c>
      <c r="AX128" s="14" t="s">
        <v>136</v>
      </c>
      <c r="BD128" s="150">
        <f t="shared" ref="BD128:BD134" si="4">IF(M128="základná",I128,0)</f>
        <v>0</v>
      </c>
      <c r="BE128" s="150">
        <f t="shared" ref="BE128:BE134" si="5">IF(M128="znížená",I128,0)</f>
        <v>0</v>
      </c>
      <c r="BF128" s="150">
        <f t="shared" ref="BF128:BF134" si="6">IF(M128="zákl. prenesená",I128,0)</f>
        <v>0</v>
      </c>
      <c r="BG128" s="150">
        <f t="shared" ref="BG128:BG134" si="7">IF(M128="zníž. prenesená",I128,0)</f>
        <v>0</v>
      </c>
      <c r="BH128" s="150">
        <f t="shared" ref="BH128:BH134" si="8">IF(M128="nulová",I128,0)</f>
        <v>0</v>
      </c>
      <c r="BI128" s="14" t="s">
        <v>142</v>
      </c>
      <c r="BJ128" s="150">
        <f t="shared" ref="BJ128:BJ134" si="9">ROUND(H128*G128,2)</f>
        <v>0</v>
      </c>
      <c r="BK128" s="14" t="s">
        <v>190</v>
      </c>
      <c r="BL128" s="149" t="s">
        <v>563</v>
      </c>
    </row>
    <row r="129" spans="1:64" s="2" customFormat="1" ht="24" customHeight="1">
      <c r="A129" s="26"/>
      <c r="B129" s="138"/>
      <c r="C129" s="151" t="s">
        <v>142</v>
      </c>
      <c r="D129" s="151" t="s">
        <v>182</v>
      </c>
      <c r="E129" s="152" t="s">
        <v>834</v>
      </c>
      <c r="F129" s="153" t="s">
        <v>187</v>
      </c>
      <c r="G129" s="154">
        <v>5.0999999999999996</v>
      </c>
      <c r="H129" s="155"/>
      <c r="I129" s="155">
        <f t="shared" si="0"/>
        <v>0</v>
      </c>
      <c r="J129" s="156"/>
      <c r="K129" s="157"/>
      <c r="L129" s="158" t="s">
        <v>1</v>
      </c>
      <c r="M129" s="159" t="s">
        <v>37</v>
      </c>
      <c r="N129" s="147">
        <v>0</v>
      </c>
      <c r="O129" s="147">
        <f t="shared" si="1"/>
        <v>0</v>
      </c>
      <c r="P129" s="147">
        <v>4.0000000000000003E-5</v>
      </c>
      <c r="Q129" s="147">
        <f t="shared" si="2"/>
        <v>2.04E-4</v>
      </c>
      <c r="R129" s="147">
        <v>0</v>
      </c>
      <c r="S129" s="148">
        <f t="shared" si="3"/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Q129" s="149" t="s">
        <v>238</v>
      </c>
      <c r="AS129" s="149" t="s">
        <v>182</v>
      </c>
      <c r="AT129" s="149" t="s">
        <v>142</v>
      </c>
      <c r="AX129" s="14" t="s">
        <v>136</v>
      </c>
      <c r="BD129" s="150">
        <f t="shared" si="4"/>
        <v>0</v>
      </c>
      <c r="BE129" s="150">
        <f t="shared" si="5"/>
        <v>0</v>
      </c>
      <c r="BF129" s="150">
        <f t="shared" si="6"/>
        <v>0</v>
      </c>
      <c r="BG129" s="150">
        <f t="shared" si="7"/>
        <v>0</v>
      </c>
      <c r="BH129" s="150">
        <f t="shared" si="8"/>
        <v>0</v>
      </c>
      <c r="BI129" s="14" t="s">
        <v>142</v>
      </c>
      <c r="BJ129" s="150">
        <f t="shared" si="9"/>
        <v>0</v>
      </c>
      <c r="BK129" s="14" t="s">
        <v>190</v>
      </c>
      <c r="BL129" s="149" t="s">
        <v>564</v>
      </c>
    </row>
    <row r="130" spans="1:64" s="2" customFormat="1" ht="24" customHeight="1">
      <c r="A130" s="26"/>
      <c r="B130" s="138"/>
      <c r="C130" s="139" t="s">
        <v>146</v>
      </c>
      <c r="D130" s="139" t="s">
        <v>138</v>
      </c>
      <c r="E130" s="140" t="s">
        <v>565</v>
      </c>
      <c r="F130" s="141" t="s">
        <v>187</v>
      </c>
      <c r="G130" s="142">
        <v>40</v>
      </c>
      <c r="H130" s="143"/>
      <c r="I130" s="143">
        <f t="shared" si="0"/>
        <v>0</v>
      </c>
      <c r="J130" s="144"/>
      <c r="K130" s="27"/>
      <c r="L130" s="145" t="s">
        <v>1</v>
      </c>
      <c r="M130" s="146" t="s">
        <v>37</v>
      </c>
      <c r="N130" s="147">
        <v>0.13408999999999999</v>
      </c>
      <c r="O130" s="147">
        <f t="shared" si="1"/>
        <v>5.3635999999999999</v>
      </c>
      <c r="P130" s="147">
        <v>2.0000000000000002E-5</v>
      </c>
      <c r="Q130" s="147">
        <f t="shared" si="2"/>
        <v>8.0000000000000004E-4</v>
      </c>
      <c r="R130" s="147">
        <v>0</v>
      </c>
      <c r="S130" s="148">
        <f t="shared" si="3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Q130" s="149" t="s">
        <v>190</v>
      </c>
      <c r="AS130" s="149" t="s">
        <v>138</v>
      </c>
      <c r="AT130" s="149" t="s">
        <v>142</v>
      </c>
      <c r="AX130" s="14" t="s">
        <v>136</v>
      </c>
      <c r="BD130" s="150">
        <f t="shared" si="4"/>
        <v>0</v>
      </c>
      <c r="BE130" s="150">
        <f t="shared" si="5"/>
        <v>0</v>
      </c>
      <c r="BF130" s="150">
        <f t="shared" si="6"/>
        <v>0</v>
      </c>
      <c r="BG130" s="150">
        <f t="shared" si="7"/>
        <v>0</v>
      </c>
      <c r="BH130" s="150">
        <f t="shared" si="8"/>
        <v>0</v>
      </c>
      <c r="BI130" s="14" t="s">
        <v>142</v>
      </c>
      <c r="BJ130" s="150">
        <f t="shared" si="9"/>
        <v>0</v>
      </c>
      <c r="BK130" s="14" t="s">
        <v>190</v>
      </c>
      <c r="BL130" s="149" t="s">
        <v>566</v>
      </c>
    </row>
    <row r="131" spans="1:64" s="2" customFormat="1" ht="24" customHeight="1">
      <c r="A131" s="26"/>
      <c r="B131" s="138"/>
      <c r="C131" s="151" t="s">
        <v>141</v>
      </c>
      <c r="D131" s="151" t="s">
        <v>182</v>
      </c>
      <c r="E131" s="152" t="s">
        <v>835</v>
      </c>
      <c r="F131" s="153" t="s">
        <v>187</v>
      </c>
      <c r="G131" s="154">
        <v>40.799999999999997</v>
      </c>
      <c r="H131" s="155"/>
      <c r="I131" s="155">
        <f t="shared" si="0"/>
        <v>0</v>
      </c>
      <c r="J131" s="156"/>
      <c r="K131" s="157"/>
      <c r="L131" s="158" t="s">
        <v>1</v>
      </c>
      <c r="M131" s="159" t="s">
        <v>37</v>
      </c>
      <c r="N131" s="147">
        <v>0</v>
      </c>
      <c r="O131" s="147">
        <f t="shared" si="1"/>
        <v>0</v>
      </c>
      <c r="P131" s="147">
        <v>1.0000000000000001E-5</v>
      </c>
      <c r="Q131" s="147">
        <f t="shared" si="2"/>
        <v>4.08E-4</v>
      </c>
      <c r="R131" s="147">
        <v>0</v>
      </c>
      <c r="S131" s="148">
        <f t="shared" si="3"/>
        <v>0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Q131" s="149" t="s">
        <v>238</v>
      </c>
      <c r="AS131" s="149" t="s">
        <v>182</v>
      </c>
      <c r="AT131" s="149" t="s">
        <v>142</v>
      </c>
      <c r="AX131" s="14" t="s">
        <v>136</v>
      </c>
      <c r="BD131" s="150">
        <f t="shared" si="4"/>
        <v>0</v>
      </c>
      <c r="BE131" s="150">
        <f t="shared" si="5"/>
        <v>0</v>
      </c>
      <c r="BF131" s="150">
        <f t="shared" si="6"/>
        <v>0</v>
      </c>
      <c r="BG131" s="150">
        <f t="shared" si="7"/>
        <v>0</v>
      </c>
      <c r="BH131" s="150">
        <f t="shared" si="8"/>
        <v>0</v>
      </c>
      <c r="BI131" s="14" t="s">
        <v>142</v>
      </c>
      <c r="BJ131" s="150">
        <f t="shared" si="9"/>
        <v>0</v>
      </c>
      <c r="BK131" s="14" t="s">
        <v>190</v>
      </c>
      <c r="BL131" s="149" t="s">
        <v>567</v>
      </c>
    </row>
    <row r="132" spans="1:64" s="2" customFormat="1" ht="16.5" customHeight="1">
      <c r="A132" s="26"/>
      <c r="B132" s="138"/>
      <c r="C132" s="139" t="s">
        <v>152</v>
      </c>
      <c r="D132" s="139" t="s">
        <v>138</v>
      </c>
      <c r="E132" s="140" t="s">
        <v>568</v>
      </c>
      <c r="F132" s="141" t="s">
        <v>187</v>
      </c>
      <c r="G132" s="142">
        <v>20</v>
      </c>
      <c r="H132" s="143"/>
      <c r="I132" s="143">
        <f t="shared" si="0"/>
        <v>0</v>
      </c>
      <c r="J132" s="144"/>
      <c r="K132" s="27"/>
      <c r="L132" s="145" t="s">
        <v>1</v>
      </c>
      <c r="M132" s="146" t="s">
        <v>37</v>
      </c>
      <c r="N132" s="147">
        <v>0.1371</v>
      </c>
      <c r="O132" s="147">
        <f t="shared" si="1"/>
        <v>2.742</v>
      </c>
      <c r="P132" s="147">
        <v>4.0000000000000003E-5</v>
      </c>
      <c r="Q132" s="147">
        <f t="shared" si="2"/>
        <v>8.0000000000000004E-4</v>
      </c>
      <c r="R132" s="147">
        <v>0</v>
      </c>
      <c r="S132" s="148">
        <f t="shared" si="3"/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49" t="s">
        <v>190</v>
      </c>
      <c r="AS132" s="149" t="s">
        <v>138</v>
      </c>
      <c r="AT132" s="149" t="s">
        <v>142</v>
      </c>
      <c r="AX132" s="14" t="s">
        <v>136</v>
      </c>
      <c r="BD132" s="150">
        <f t="shared" si="4"/>
        <v>0</v>
      </c>
      <c r="BE132" s="150">
        <f t="shared" si="5"/>
        <v>0</v>
      </c>
      <c r="BF132" s="150">
        <f t="shared" si="6"/>
        <v>0</v>
      </c>
      <c r="BG132" s="150">
        <f t="shared" si="7"/>
        <v>0</v>
      </c>
      <c r="BH132" s="150">
        <f t="shared" si="8"/>
        <v>0</v>
      </c>
      <c r="BI132" s="14" t="s">
        <v>142</v>
      </c>
      <c r="BJ132" s="150">
        <f t="shared" si="9"/>
        <v>0</v>
      </c>
      <c r="BK132" s="14" t="s">
        <v>190</v>
      </c>
      <c r="BL132" s="149" t="s">
        <v>569</v>
      </c>
    </row>
    <row r="133" spans="1:64" s="2" customFormat="1" ht="24" customHeight="1">
      <c r="A133" s="26"/>
      <c r="B133" s="138"/>
      <c r="C133" s="151" t="s">
        <v>155</v>
      </c>
      <c r="D133" s="151" t="s">
        <v>182</v>
      </c>
      <c r="E133" s="152" t="s">
        <v>836</v>
      </c>
      <c r="F133" s="153" t="s">
        <v>187</v>
      </c>
      <c r="G133" s="154">
        <v>20.399999999999999</v>
      </c>
      <c r="H133" s="155"/>
      <c r="I133" s="155">
        <f t="shared" si="0"/>
        <v>0</v>
      </c>
      <c r="J133" s="156"/>
      <c r="K133" s="157"/>
      <c r="L133" s="158" t="s">
        <v>1</v>
      </c>
      <c r="M133" s="159" t="s">
        <v>37</v>
      </c>
      <c r="N133" s="147">
        <v>0</v>
      </c>
      <c r="O133" s="147">
        <f t="shared" si="1"/>
        <v>0</v>
      </c>
      <c r="P133" s="147">
        <v>4.0000000000000003E-5</v>
      </c>
      <c r="Q133" s="147">
        <f t="shared" si="2"/>
        <v>8.1599999999999999E-4</v>
      </c>
      <c r="R133" s="147">
        <v>0</v>
      </c>
      <c r="S133" s="148">
        <f t="shared" si="3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Q133" s="149" t="s">
        <v>238</v>
      </c>
      <c r="AS133" s="149" t="s">
        <v>182</v>
      </c>
      <c r="AT133" s="149" t="s">
        <v>142</v>
      </c>
      <c r="AX133" s="14" t="s">
        <v>136</v>
      </c>
      <c r="BD133" s="150">
        <f t="shared" si="4"/>
        <v>0</v>
      </c>
      <c r="BE133" s="150">
        <f t="shared" si="5"/>
        <v>0</v>
      </c>
      <c r="BF133" s="150">
        <f t="shared" si="6"/>
        <v>0</v>
      </c>
      <c r="BG133" s="150">
        <f t="shared" si="7"/>
        <v>0</v>
      </c>
      <c r="BH133" s="150">
        <f t="shared" si="8"/>
        <v>0</v>
      </c>
      <c r="BI133" s="14" t="s">
        <v>142</v>
      </c>
      <c r="BJ133" s="150">
        <f t="shared" si="9"/>
        <v>0</v>
      </c>
      <c r="BK133" s="14" t="s">
        <v>190</v>
      </c>
      <c r="BL133" s="149" t="s">
        <v>570</v>
      </c>
    </row>
    <row r="134" spans="1:64" s="2" customFormat="1" ht="24" customHeight="1">
      <c r="A134" s="26"/>
      <c r="B134" s="138"/>
      <c r="C134" s="139" t="s">
        <v>313</v>
      </c>
      <c r="D134" s="139" t="s">
        <v>138</v>
      </c>
      <c r="E134" s="140" t="s">
        <v>393</v>
      </c>
      <c r="F134" s="141" t="s">
        <v>172</v>
      </c>
      <c r="G134" s="142">
        <v>3.0000000000000001E-3</v>
      </c>
      <c r="H134" s="143"/>
      <c r="I134" s="143">
        <f t="shared" si="0"/>
        <v>0</v>
      </c>
      <c r="J134" s="144"/>
      <c r="K134" s="27"/>
      <c r="L134" s="145" t="s">
        <v>1</v>
      </c>
      <c r="M134" s="146" t="s">
        <v>37</v>
      </c>
      <c r="N134" s="147">
        <v>1.782</v>
      </c>
      <c r="O134" s="147">
        <f t="shared" si="1"/>
        <v>5.3460000000000001E-3</v>
      </c>
      <c r="P134" s="147">
        <v>0</v>
      </c>
      <c r="Q134" s="147">
        <f t="shared" si="2"/>
        <v>0</v>
      </c>
      <c r="R134" s="147">
        <v>0</v>
      </c>
      <c r="S134" s="148">
        <f t="shared" si="3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Q134" s="149" t="s">
        <v>190</v>
      </c>
      <c r="AS134" s="149" t="s">
        <v>138</v>
      </c>
      <c r="AT134" s="149" t="s">
        <v>142</v>
      </c>
      <c r="AX134" s="14" t="s">
        <v>136</v>
      </c>
      <c r="BD134" s="150">
        <f t="shared" si="4"/>
        <v>0</v>
      </c>
      <c r="BE134" s="150">
        <f t="shared" si="5"/>
        <v>0</v>
      </c>
      <c r="BF134" s="150">
        <f t="shared" si="6"/>
        <v>0</v>
      </c>
      <c r="BG134" s="150">
        <f t="shared" si="7"/>
        <v>0</v>
      </c>
      <c r="BH134" s="150">
        <f t="shared" si="8"/>
        <v>0</v>
      </c>
      <c r="BI134" s="14" t="s">
        <v>142</v>
      </c>
      <c r="BJ134" s="150">
        <f t="shared" si="9"/>
        <v>0</v>
      </c>
      <c r="BK134" s="14" t="s">
        <v>190</v>
      </c>
      <c r="BL134" s="149" t="s">
        <v>571</v>
      </c>
    </row>
    <row r="135" spans="1:64" s="12" customFormat="1" ht="22.9" customHeight="1">
      <c r="B135" s="126"/>
      <c r="D135" s="127" t="s">
        <v>70</v>
      </c>
      <c r="E135" s="136" t="s">
        <v>572</v>
      </c>
      <c r="I135" s="137">
        <f>BJ135</f>
        <v>0</v>
      </c>
      <c r="K135" s="126"/>
      <c r="L135" s="130"/>
      <c r="M135" s="131"/>
      <c r="N135" s="131"/>
      <c r="O135" s="132">
        <f>SUM(O136:O142)</f>
        <v>1.163154</v>
      </c>
      <c r="P135" s="131"/>
      <c r="Q135" s="132">
        <f>SUM(Q136:Q142)</f>
        <v>1.5577000000000001E-2</v>
      </c>
      <c r="R135" s="131"/>
      <c r="S135" s="133">
        <f>SUM(S136:S142)</f>
        <v>0</v>
      </c>
      <c r="AQ135" s="127" t="s">
        <v>142</v>
      </c>
      <c r="AS135" s="134" t="s">
        <v>70</v>
      </c>
      <c r="AT135" s="134" t="s">
        <v>79</v>
      </c>
      <c r="AX135" s="127" t="s">
        <v>136</v>
      </c>
      <c r="BJ135" s="135">
        <f>SUM(BJ136:BJ142)</f>
        <v>0</v>
      </c>
    </row>
    <row r="136" spans="1:64" s="2" customFormat="1" ht="16.5" customHeight="1">
      <c r="A136" s="26"/>
      <c r="B136" s="138"/>
      <c r="C136" s="139" t="s">
        <v>199</v>
      </c>
      <c r="D136" s="139" t="s">
        <v>138</v>
      </c>
      <c r="E136" s="140" t="s">
        <v>573</v>
      </c>
      <c r="F136" s="141" t="s">
        <v>252</v>
      </c>
      <c r="G136" s="142">
        <v>1</v>
      </c>
      <c r="H136" s="143"/>
      <c r="I136" s="143">
        <f t="shared" ref="I136:I142" si="10">ROUND(H136*G136,2)</f>
        <v>0</v>
      </c>
      <c r="J136" s="144"/>
      <c r="K136" s="27"/>
      <c r="L136" s="145" t="s">
        <v>1</v>
      </c>
      <c r="M136" s="146" t="s">
        <v>37</v>
      </c>
      <c r="N136" s="147">
        <v>0.29135</v>
      </c>
      <c r="O136" s="147">
        <f t="shared" ref="O136:O142" si="11">N136*G136</f>
        <v>0.29135</v>
      </c>
      <c r="P136" s="147">
        <v>7.6999999999999996E-4</v>
      </c>
      <c r="Q136" s="147">
        <f t="shared" ref="Q136:Q142" si="12">P136*G136</f>
        <v>7.6999999999999996E-4</v>
      </c>
      <c r="R136" s="147">
        <v>0</v>
      </c>
      <c r="S136" s="148">
        <f t="shared" ref="S136:S142" si="13">R136*G136</f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49" t="s">
        <v>190</v>
      </c>
      <c r="AS136" s="149" t="s">
        <v>138</v>
      </c>
      <c r="AT136" s="149" t="s">
        <v>142</v>
      </c>
      <c r="AX136" s="14" t="s">
        <v>136</v>
      </c>
      <c r="BD136" s="150">
        <f t="shared" ref="BD136:BD142" si="14">IF(M136="základná",I136,0)</f>
        <v>0</v>
      </c>
      <c r="BE136" s="150">
        <f t="shared" ref="BE136:BE142" si="15">IF(M136="znížená",I136,0)</f>
        <v>0</v>
      </c>
      <c r="BF136" s="150">
        <f t="shared" ref="BF136:BF142" si="16">IF(M136="zákl. prenesená",I136,0)</f>
        <v>0</v>
      </c>
      <c r="BG136" s="150">
        <f t="shared" ref="BG136:BG142" si="17">IF(M136="zníž. prenesená",I136,0)</f>
        <v>0</v>
      </c>
      <c r="BH136" s="150">
        <f t="shared" ref="BH136:BH142" si="18">IF(M136="nulová",I136,0)</f>
        <v>0</v>
      </c>
      <c r="BI136" s="14" t="s">
        <v>142</v>
      </c>
      <c r="BJ136" s="150">
        <f t="shared" ref="BJ136:BJ142" si="19">ROUND(H136*G136,2)</f>
        <v>0</v>
      </c>
      <c r="BK136" s="14" t="s">
        <v>190</v>
      </c>
      <c r="BL136" s="149" t="s">
        <v>574</v>
      </c>
    </row>
    <row r="137" spans="1:64" s="2" customFormat="1" ht="24" customHeight="1">
      <c r="A137" s="26"/>
      <c r="B137" s="138"/>
      <c r="C137" s="151" t="s">
        <v>7</v>
      </c>
      <c r="D137" s="151" t="s">
        <v>182</v>
      </c>
      <c r="E137" s="152" t="s">
        <v>837</v>
      </c>
      <c r="F137" s="153" t="s">
        <v>252</v>
      </c>
      <c r="G137" s="154">
        <v>1</v>
      </c>
      <c r="H137" s="155"/>
      <c r="I137" s="155">
        <f t="shared" si="10"/>
        <v>0</v>
      </c>
      <c r="J137" s="156"/>
      <c r="K137" s="157"/>
      <c r="L137" s="158" t="s">
        <v>1</v>
      </c>
      <c r="M137" s="159" t="s">
        <v>37</v>
      </c>
      <c r="N137" s="147">
        <v>0</v>
      </c>
      <c r="O137" s="147">
        <f t="shared" si="11"/>
        <v>0</v>
      </c>
      <c r="P137" s="147">
        <v>2.9700000000000001E-4</v>
      </c>
      <c r="Q137" s="147">
        <f t="shared" si="12"/>
        <v>2.9700000000000001E-4</v>
      </c>
      <c r="R137" s="147">
        <v>0</v>
      </c>
      <c r="S137" s="148">
        <f t="shared" si="13"/>
        <v>0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49" t="s">
        <v>238</v>
      </c>
      <c r="AS137" s="149" t="s">
        <v>182</v>
      </c>
      <c r="AT137" s="149" t="s">
        <v>142</v>
      </c>
      <c r="AX137" s="14" t="s">
        <v>136</v>
      </c>
      <c r="BD137" s="150">
        <f t="shared" si="14"/>
        <v>0</v>
      </c>
      <c r="BE137" s="150">
        <f t="shared" si="15"/>
        <v>0</v>
      </c>
      <c r="BF137" s="150">
        <f t="shared" si="16"/>
        <v>0</v>
      </c>
      <c r="BG137" s="150">
        <f t="shared" si="17"/>
        <v>0</v>
      </c>
      <c r="BH137" s="150">
        <f t="shared" si="18"/>
        <v>0</v>
      </c>
      <c r="BI137" s="14" t="s">
        <v>142</v>
      </c>
      <c r="BJ137" s="150">
        <f t="shared" si="19"/>
        <v>0</v>
      </c>
      <c r="BK137" s="14" t="s">
        <v>190</v>
      </c>
      <c r="BL137" s="149" t="s">
        <v>575</v>
      </c>
    </row>
    <row r="138" spans="1:64" s="2" customFormat="1" ht="16.5" customHeight="1">
      <c r="A138" s="26"/>
      <c r="B138" s="138"/>
      <c r="C138" s="139" t="s">
        <v>193</v>
      </c>
      <c r="D138" s="139" t="s">
        <v>138</v>
      </c>
      <c r="E138" s="140" t="s">
        <v>576</v>
      </c>
      <c r="F138" s="141" t="s">
        <v>252</v>
      </c>
      <c r="G138" s="142">
        <v>1</v>
      </c>
      <c r="H138" s="143"/>
      <c r="I138" s="143">
        <f t="shared" si="10"/>
        <v>0</v>
      </c>
      <c r="J138" s="144"/>
      <c r="K138" s="27"/>
      <c r="L138" s="145" t="s">
        <v>1</v>
      </c>
      <c r="M138" s="146" t="s">
        <v>37</v>
      </c>
      <c r="N138" s="147">
        <v>0.51075000000000004</v>
      </c>
      <c r="O138" s="147">
        <f t="shared" si="11"/>
        <v>0.51075000000000004</v>
      </c>
      <c r="P138" s="147">
        <v>0</v>
      </c>
      <c r="Q138" s="147">
        <f t="shared" si="12"/>
        <v>0</v>
      </c>
      <c r="R138" s="147">
        <v>0</v>
      </c>
      <c r="S138" s="148">
        <f t="shared" si="13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49" t="s">
        <v>190</v>
      </c>
      <c r="AS138" s="149" t="s">
        <v>138</v>
      </c>
      <c r="AT138" s="149" t="s">
        <v>142</v>
      </c>
      <c r="AX138" s="14" t="s">
        <v>136</v>
      </c>
      <c r="BD138" s="150">
        <f t="shared" si="14"/>
        <v>0</v>
      </c>
      <c r="BE138" s="150">
        <f t="shared" si="15"/>
        <v>0</v>
      </c>
      <c r="BF138" s="150">
        <f t="shared" si="16"/>
        <v>0</v>
      </c>
      <c r="BG138" s="150">
        <f t="shared" si="17"/>
        <v>0</v>
      </c>
      <c r="BH138" s="150">
        <f t="shared" si="18"/>
        <v>0</v>
      </c>
      <c r="BI138" s="14" t="s">
        <v>142</v>
      </c>
      <c r="BJ138" s="150">
        <f t="shared" si="19"/>
        <v>0</v>
      </c>
      <c r="BK138" s="14" t="s">
        <v>190</v>
      </c>
      <c r="BL138" s="149" t="s">
        <v>577</v>
      </c>
    </row>
    <row r="139" spans="1:64" s="2" customFormat="1" ht="16.5" customHeight="1">
      <c r="A139" s="26"/>
      <c r="B139" s="138"/>
      <c r="C139" s="151" t="s">
        <v>196</v>
      </c>
      <c r="D139" s="151" t="s">
        <v>182</v>
      </c>
      <c r="E139" s="152" t="s">
        <v>838</v>
      </c>
      <c r="F139" s="153" t="s">
        <v>252</v>
      </c>
      <c r="G139" s="154">
        <v>1</v>
      </c>
      <c r="H139" s="155"/>
      <c r="I139" s="155">
        <f t="shared" si="10"/>
        <v>0</v>
      </c>
      <c r="J139" s="156"/>
      <c r="K139" s="157"/>
      <c r="L139" s="158" t="s">
        <v>1</v>
      </c>
      <c r="M139" s="159" t="s">
        <v>37</v>
      </c>
      <c r="N139" s="147">
        <v>0</v>
      </c>
      <c r="O139" s="147">
        <f t="shared" si="11"/>
        <v>0</v>
      </c>
      <c r="P139" s="147">
        <v>1.6000000000000001E-3</v>
      </c>
      <c r="Q139" s="147">
        <f t="shared" si="12"/>
        <v>1.6000000000000001E-3</v>
      </c>
      <c r="R139" s="147">
        <v>0</v>
      </c>
      <c r="S139" s="148">
        <f t="shared" si="13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49" t="s">
        <v>238</v>
      </c>
      <c r="AS139" s="149" t="s">
        <v>182</v>
      </c>
      <c r="AT139" s="149" t="s">
        <v>142</v>
      </c>
      <c r="AX139" s="14" t="s">
        <v>136</v>
      </c>
      <c r="BD139" s="150">
        <f t="shared" si="14"/>
        <v>0</v>
      </c>
      <c r="BE139" s="150">
        <f t="shared" si="15"/>
        <v>0</v>
      </c>
      <c r="BF139" s="150">
        <f t="shared" si="16"/>
        <v>0</v>
      </c>
      <c r="BG139" s="150">
        <f t="shared" si="17"/>
        <v>0</v>
      </c>
      <c r="BH139" s="150">
        <f t="shared" si="18"/>
        <v>0</v>
      </c>
      <c r="BI139" s="14" t="s">
        <v>142</v>
      </c>
      <c r="BJ139" s="150">
        <f t="shared" si="19"/>
        <v>0</v>
      </c>
      <c r="BK139" s="14" t="s">
        <v>190</v>
      </c>
      <c r="BL139" s="149" t="s">
        <v>578</v>
      </c>
    </row>
    <row r="140" spans="1:64" s="2" customFormat="1" ht="16.5" customHeight="1">
      <c r="A140" s="26"/>
      <c r="B140" s="138"/>
      <c r="C140" s="139" t="s">
        <v>181</v>
      </c>
      <c r="D140" s="139" t="s">
        <v>138</v>
      </c>
      <c r="E140" s="140" t="s">
        <v>579</v>
      </c>
      <c r="F140" s="141" t="s">
        <v>252</v>
      </c>
      <c r="G140" s="142">
        <v>1</v>
      </c>
      <c r="H140" s="143"/>
      <c r="I140" s="143">
        <f t="shared" si="10"/>
        <v>0</v>
      </c>
      <c r="J140" s="144"/>
      <c r="K140" s="27"/>
      <c r="L140" s="145" t="s">
        <v>1</v>
      </c>
      <c r="M140" s="146" t="s">
        <v>37</v>
      </c>
      <c r="N140" s="147">
        <v>0.34090999999999999</v>
      </c>
      <c r="O140" s="147">
        <f t="shared" si="11"/>
        <v>0.34090999999999999</v>
      </c>
      <c r="P140" s="147">
        <v>1.0000000000000001E-5</v>
      </c>
      <c r="Q140" s="147">
        <f t="shared" si="12"/>
        <v>1.0000000000000001E-5</v>
      </c>
      <c r="R140" s="147">
        <v>0</v>
      </c>
      <c r="S140" s="148">
        <f t="shared" si="13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49" t="s">
        <v>190</v>
      </c>
      <c r="AS140" s="149" t="s">
        <v>138</v>
      </c>
      <c r="AT140" s="149" t="s">
        <v>142</v>
      </c>
      <c r="AX140" s="14" t="s">
        <v>136</v>
      </c>
      <c r="BD140" s="150">
        <f t="shared" si="14"/>
        <v>0</v>
      </c>
      <c r="BE140" s="150">
        <f t="shared" si="15"/>
        <v>0</v>
      </c>
      <c r="BF140" s="150">
        <f t="shared" si="16"/>
        <v>0</v>
      </c>
      <c r="BG140" s="150">
        <f t="shared" si="17"/>
        <v>0</v>
      </c>
      <c r="BH140" s="150">
        <f t="shared" si="18"/>
        <v>0</v>
      </c>
      <c r="BI140" s="14" t="s">
        <v>142</v>
      </c>
      <c r="BJ140" s="150">
        <f t="shared" si="19"/>
        <v>0</v>
      </c>
      <c r="BK140" s="14" t="s">
        <v>190</v>
      </c>
      <c r="BL140" s="149" t="s">
        <v>580</v>
      </c>
    </row>
    <row r="141" spans="1:64" s="2" customFormat="1" ht="16.5" customHeight="1">
      <c r="A141" s="26"/>
      <c r="B141" s="138"/>
      <c r="C141" s="151" t="s">
        <v>185</v>
      </c>
      <c r="D141" s="151" t="s">
        <v>182</v>
      </c>
      <c r="E141" s="152" t="s">
        <v>839</v>
      </c>
      <c r="F141" s="153" t="s">
        <v>252</v>
      </c>
      <c r="G141" s="154">
        <v>1</v>
      </c>
      <c r="H141" s="155"/>
      <c r="I141" s="155">
        <f t="shared" si="10"/>
        <v>0</v>
      </c>
      <c r="J141" s="156"/>
      <c r="K141" s="157"/>
      <c r="L141" s="158" t="s">
        <v>1</v>
      </c>
      <c r="M141" s="159" t="s">
        <v>37</v>
      </c>
      <c r="N141" s="147">
        <v>0</v>
      </c>
      <c r="O141" s="147">
        <f t="shared" si="11"/>
        <v>0</v>
      </c>
      <c r="P141" s="147">
        <v>1.29E-2</v>
      </c>
      <c r="Q141" s="147">
        <f t="shared" si="12"/>
        <v>1.29E-2</v>
      </c>
      <c r="R141" s="147">
        <v>0</v>
      </c>
      <c r="S141" s="148">
        <f t="shared" si="13"/>
        <v>0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49" t="s">
        <v>238</v>
      </c>
      <c r="AS141" s="149" t="s">
        <v>182</v>
      </c>
      <c r="AT141" s="149" t="s">
        <v>142</v>
      </c>
      <c r="AX141" s="14" t="s">
        <v>136</v>
      </c>
      <c r="BD141" s="150">
        <f t="shared" si="14"/>
        <v>0</v>
      </c>
      <c r="BE141" s="150">
        <f t="shared" si="15"/>
        <v>0</v>
      </c>
      <c r="BF141" s="150">
        <f t="shared" si="16"/>
        <v>0</v>
      </c>
      <c r="BG141" s="150">
        <f t="shared" si="17"/>
        <v>0</v>
      </c>
      <c r="BH141" s="150">
        <f t="shared" si="18"/>
        <v>0</v>
      </c>
      <c r="BI141" s="14" t="s">
        <v>142</v>
      </c>
      <c r="BJ141" s="150">
        <f t="shared" si="19"/>
        <v>0</v>
      </c>
      <c r="BK141" s="14" t="s">
        <v>190</v>
      </c>
      <c r="BL141" s="149" t="s">
        <v>581</v>
      </c>
    </row>
    <row r="142" spans="1:64" s="2" customFormat="1" ht="24" customHeight="1">
      <c r="A142" s="26"/>
      <c r="B142" s="138"/>
      <c r="C142" s="139" t="s">
        <v>190</v>
      </c>
      <c r="D142" s="139" t="s">
        <v>138</v>
      </c>
      <c r="E142" s="140" t="s">
        <v>582</v>
      </c>
      <c r="F142" s="141" t="s">
        <v>172</v>
      </c>
      <c r="G142" s="142">
        <v>1.6E-2</v>
      </c>
      <c r="H142" s="143"/>
      <c r="I142" s="143">
        <f t="shared" si="10"/>
        <v>0</v>
      </c>
      <c r="J142" s="144"/>
      <c r="K142" s="27"/>
      <c r="L142" s="145" t="s">
        <v>1</v>
      </c>
      <c r="M142" s="146" t="s">
        <v>37</v>
      </c>
      <c r="N142" s="147">
        <v>1.2589999999999999</v>
      </c>
      <c r="O142" s="147">
        <f t="shared" si="11"/>
        <v>2.0143999999999999E-2</v>
      </c>
      <c r="P142" s="147">
        <v>0</v>
      </c>
      <c r="Q142" s="147">
        <f t="shared" si="12"/>
        <v>0</v>
      </c>
      <c r="R142" s="147">
        <v>0</v>
      </c>
      <c r="S142" s="148">
        <f t="shared" si="13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49" t="s">
        <v>190</v>
      </c>
      <c r="AS142" s="149" t="s">
        <v>138</v>
      </c>
      <c r="AT142" s="149" t="s">
        <v>142</v>
      </c>
      <c r="AX142" s="14" t="s">
        <v>136</v>
      </c>
      <c r="BD142" s="150">
        <f t="shared" si="14"/>
        <v>0</v>
      </c>
      <c r="BE142" s="150">
        <f t="shared" si="15"/>
        <v>0</v>
      </c>
      <c r="BF142" s="150">
        <f t="shared" si="16"/>
        <v>0</v>
      </c>
      <c r="BG142" s="150">
        <f t="shared" si="17"/>
        <v>0</v>
      </c>
      <c r="BH142" s="150">
        <f t="shared" si="18"/>
        <v>0</v>
      </c>
      <c r="BI142" s="14" t="s">
        <v>142</v>
      </c>
      <c r="BJ142" s="150">
        <f t="shared" si="19"/>
        <v>0</v>
      </c>
      <c r="BK142" s="14" t="s">
        <v>190</v>
      </c>
      <c r="BL142" s="149" t="s">
        <v>583</v>
      </c>
    </row>
    <row r="143" spans="1:64" s="12" customFormat="1" ht="22.9" customHeight="1">
      <c r="B143" s="126"/>
      <c r="D143" s="127" t="s">
        <v>70</v>
      </c>
      <c r="E143" s="136" t="s">
        <v>584</v>
      </c>
      <c r="I143" s="137">
        <f>BJ143</f>
        <v>0</v>
      </c>
      <c r="K143" s="126"/>
      <c r="L143" s="130"/>
      <c r="M143" s="131"/>
      <c r="N143" s="131"/>
      <c r="O143" s="132">
        <f>SUM(O144:O146)</f>
        <v>16.765425999999998</v>
      </c>
      <c r="P143" s="131"/>
      <c r="Q143" s="132">
        <f>SUM(Q144:Q146)</f>
        <v>6.7000000000000004E-2</v>
      </c>
      <c r="R143" s="131"/>
      <c r="S143" s="133">
        <f>SUM(S144:S146)</f>
        <v>0</v>
      </c>
      <c r="AQ143" s="127" t="s">
        <v>142</v>
      </c>
      <c r="AS143" s="134" t="s">
        <v>70</v>
      </c>
      <c r="AT143" s="134" t="s">
        <v>79</v>
      </c>
      <c r="AX143" s="127" t="s">
        <v>136</v>
      </c>
      <c r="BJ143" s="135">
        <f>SUM(BJ144:BJ146)</f>
        <v>0</v>
      </c>
    </row>
    <row r="144" spans="1:64" s="2" customFormat="1" ht="24" customHeight="1">
      <c r="A144" s="26"/>
      <c r="B144" s="138"/>
      <c r="C144" s="139" t="s">
        <v>161</v>
      </c>
      <c r="D144" s="139" t="s">
        <v>138</v>
      </c>
      <c r="E144" s="140" t="s">
        <v>585</v>
      </c>
      <c r="F144" s="141" t="s">
        <v>252</v>
      </c>
      <c r="G144" s="142">
        <v>1</v>
      </c>
      <c r="H144" s="143"/>
      <c r="I144" s="143">
        <f>ROUND(H144*G144,2)</f>
        <v>0</v>
      </c>
      <c r="J144" s="144"/>
      <c r="K144" s="27"/>
      <c r="L144" s="145" t="s">
        <v>1</v>
      </c>
      <c r="M144" s="146" t="s">
        <v>37</v>
      </c>
      <c r="N144" s="147">
        <v>16.094889999999999</v>
      </c>
      <c r="O144" s="147">
        <f>N144*G144</f>
        <v>16.094889999999999</v>
      </c>
      <c r="P144" s="147">
        <v>0</v>
      </c>
      <c r="Q144" s="147">
        <f>P144*G144</f>
        <v>0</v>
      </c>
      <c r="R144" s="147">
        <v>0</v>
      </c>
      <c r="S144" s="148">
        <f>R144*G144</f>
        <v>0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49" t="s">
        <v>190</v>
      </c>
      <c r="AS144" s="149" t="s">
        <v>138</v>
      </c>
      <c r="AT144" s="149" t="s">
        <v>142</v>
      </c>
      <c r="AX144" s="14" t="s">
        <v>136</v>
      </c>
      <c r="BD144" s="150">
        <f>IF(M144="základná",I144,0)</f>
        <v>0</v>
      </c>
      <c r="BE144" s="150">
        <f>IF(M144="znížená",I144,0)</f>
        <v>0</v>
      </c>
      <c r="BF144" s="150">
        <f>IF(M144="zákl. prenesená",I144,0)</f>
        <v>0</v>
      </c>
      <c r="BG144" s="150">
        <f>IF(M144="zníž. prenesená",I144,0)</f>
        <v>0</v>
      </c>
      <c r="BH144" s="150">
        <f>IF(M144="nulová",I144,0)</f>
        <v>0</v>
      </c>
      <c r="BI144" s="14" t="s">
        <v>142</v>
      </c>
      <c r="BJ144" s="150">
        <f>ROUND(H144*G144,2)</f>
        <v>0</v>
      </c>
      <c r="BK144" s="14" t="s">
        <v>190</v>
      </c>
      <c r="BL144" s="149" t="s">
        <v>586</v>
      </c>
    </row>
    <row r="145" spans="1:64" s="2" customFormat="1" ht="24" customHeight="1">
      <c r="A145" s="26"/>
      <c r="B145" s="138"/>
      <c r="C145" s="151" t="s">
        <v>164</v>
      </c>
      <c r="D145" s="151" t="s">
        <v>182</v>
      </c>
      <c r="E145" s="152" t="s">
        <v>840</v>
      </c>
      <c r="F145" s="153" t="s">
        <v>252</v>
      </c>
      <c r="G145" s="154">
        <v>1</v>
      </c>
      <c r="H145" s="155"/>
      <c r="I145" s="155">
        <f>ROUND(H145*G145,2)</f>
        <v>0</v>
      </c>
      <c r="J145" s="156"/>
      <c r="K145" s="157"/>
      <c r="L145" s="158" t="s">
        <v>1</v>
      </c>
      <c r="M145" s="159" t="s">
        <v>37</v>
      </c>
      <c r="N145" s="147">
        <v>0</v>
      </c>
      <c r="O145" s="147">
        <f>N145*G145</f>
        <v>0</v>
      </c>
      <c r="P145" s="147">
        <v>6.7000000000000004E-2</v>
      </c>
      <c r="Q145" s="147">
        <f>P145*G145</f>
        <v>6.7000000000000004E-2</v>
      </c>
      <c r="R145" s="147">
        <v>0</v>
      </c>
      <c r="S145" s="148">
        <f>R145*G145</f>
        <v>0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49" t="s">
        <v>238</v>
      </c>
      <c r="AS145" s="149" t="s">
        <v>182</v>
      </c>
      <c r="AT145" s="149" t="s">
        <v>142</v>
      </c>
      <c r="AX145" s="14" t="s">
        <v>136</v>
      </c>
      <c r="BD145" s="150">
        <f>IF(M145="základná",I145,0)</f>
        <v>0</v>
      </c>
      <c r="BE145" s="150">
        <f>IF(M145="znížená",I145,0)</f>
        <v>0</v>
      </c>
      <c r="BF145" s="150">
        <f>IF(M145="zákl. prenesená",I145,0)</f>
        <v>0</v>
      </c>
      <c r="BG145" s="150">
        <f>IF(M145="zníž. prenesená",I145,0)</f>
        <v>0</v>
      </c>
      <c r="BH145" s="150">
        <f>IF(M145="nulová",I145,0)</f>
        <v>0</v>
      </c>
      <c r="BI145" s="14" t="s">
        <v>142</v>
      </c>
      <c r="BJ145" s="150">
        <f>ROUND(H145*G145,2)</f>
        <v>0</v>
      </c>
      <c r="BK145" s="14" t="s">
        <v>190</v>
      </c>
      <c r="BL145" s="149" t="s">
        <v>587</v>
      </c>
    </row>
    <row r="146" spans="1:64" s="2" customFormat="1" ht="24" customHeight="1">
      <c r="A146" s="26"/>
      <c r="B146" s="138"/>
      <c r="C146" s="139" t="s">
        <v>167</v>
      </c>
      <c r="D146" s="139" t="s">
        <v>138</v>
      </c>
      <c r="E146" s="140" t="s">
        <v>588</v>
      </c>
      <c r="F146" s="141" t="s">
        <v>172</v>
      </c>
      <c r="G146" s="142">
        <v>6.7000000000000004E-2</v>
      </c>
      <c r="H146" s="143"/>
      <c r="I146" s="143">
        <f>ROUND(H146*G146,2)</f>
        <v>0</v>
      </c>
      <c r="J146" s="144"/>
      <c r="K146" s="27"/>
      <c r="L146" s="145" t="s">
        <v>1</v>
      </c>
      <c r="M146" s="146" t="s">
        <v>37</v>
      </c>
      <c r="N146" s="147">
        <v>10.007999999999999</v>
      </c>
      <c r="O146" s="147">
        <f>N146*G146</f>
        <v>0.67053600000000002</v>
      </c>
      <c r="P146" s="147">
        <v>0</v>
      </c>
      <c r="Q146" s="147">
        <f>P146*G146</f>
        <v>0</v>
      </c>
      <c r="R146" s="147">
        <v>0</v>
      </c>
      <c r="S146" s="148">
        <f>R146*G146</f>
        <v>0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49" t="s">
        <v>190</v>
      </c>
      <c r="AS146" s="149" t="s">
        <v>138</v>
      </c>
      <c r="AT146" s="149" t="s">
        <v>142</v>
      </c>
      <c r="AX146" s="14" t="s">
        <v>136</v>
      </c>
      <c r="BD146" s="150">
        <f>IF(M146="základná",I146,0)</f>
        <v>0</v>
      </c>
      <c r="BE146" s="150">
        <f>IF(M146="znížená",I146,0)</f>
        <v>0</v>
      </c>
      <c r="BF146" s="150">
        <f>IF(M146="zákl. prenesená",I146,0)</f>
        <v>0</v>
      </c>
      <c r="BG146" s="150">
        <f>IF(M146="zníž. prenesená",I146,0)</f>
        <v>0</v>
      </c>
      <c r="BH146" s="150">
        <f>IF(M146="nulová",I146,0)</f>
        <v>0</v>
      </c>
      <c r="BI146" s="14" t="s">
        <v>142</v>
      </c>
      <c r="BJ146" s="150">
        <f>ROUND(H146*G146,2)</f>
        <v>0</v>
      </c>
      <c r="BK146" s="14" t="s">
        <v>190</v>
      </c>
      <c r="BL146" s="149" t="s">
        <v>589</v>
      </c>
    </row>
    <row r="147" spans="1:64" s="12" customFormat="1" ht="22.9" customHeight="1">
      <c r="B147" s="126"/>
      <c r="D147" s="127" t="s">
        <v>70</v>
      </c>
      <c r="E147" s="136" t="s">
        <v>590</v>
      </c>
      <c r="I147" s="137">
        <f>BJ147</f>
        <v>0</v>
      </c>
      <c r="K147" s="126"/>
      <c r="L147" s="130"/>
      <c r="M147" s="131"/>
      <c r="N147" s="131"/>
      <c r="O147" s="132">
        <f>SUM(O148:O155)</f>
        <v>2.8887770000000002</v>
      </c>
      <c r="P147" s="131"/>
      <c r="Q147" s="132">
        <f>SUM(Q148:Q155)</f>
        <v>5.722E-2</v>
      </c>
      <c r="R147" s="131"/>
      <c r="S147" s="133">
        <f>SUM(S148:S155)</f>
        <v>0</v>
      </c>
      <c r="AQ147" s="127" t="s">
        <v>142</v>
      </c>
      <c r="AS147" s="134" t="s">
        <v>70</v>
      </c>
      <c r="AT147" s="134" t="s">
        <v>79</v>
      </c>
      <c r="AX147" s="127" t="s">
        <v>136</v>
      </c>
      <c r="BJ147" s="135">
        <f>SUM(BJ148:BJ155)</f>
        <v>0</v>
      </c>
    </row>
    <row r="148" spans="1:64" s="2" customFormat="1" ht="16.5" customHeight="1">
      <c r="A148" s="26"/>
      <c r="B148" s="138"/>
      <c r="C148" s="139" t="s">
        <v>204</v>
      </c>
      <c r="D148" s="139" t="s">
        <v>138</v>
      </c>
      <c r="E148" s="140" t="s">
        <v>591</v>
      </c>
      <c r="F148" s="141" t="s">
        <v>252</v>
      </c>
      <c r="G148" s="142">
        <v>1</v>
      </c>
      <c r="H148" s="143"/>
      <c r="I148" s="143">
        <f t="shared" ref="I148:I155" si="20">ROUND(H148*G148,2)</f>
        <v>0</v>
      </c>
      <c r="J148" s="144"/>
      <c r="K148" s="27"/>
      <c r="L148" s="145" t="s">
        <v>1</v>
      </c>
      <c r="M148" s="146" t="s">
        <v>37</v>
      </c>
      <c r="N148" s="147">
        <v>0.67</v>
      </c>
      <c r="O148" s="147">
        <f t="shared" ref="O148:O155" si="21">N148*G148</f>
        <v>0.67</v>
      </c>
      <c r="P148" s="147">
        <v>2.0699999999999998E-3</v>
      </c>
      <c r="Q148" s="147">
        <f t="shared" ref="Q148:Q155" si="22">P148*G148</f>
        <v>2.0699999999999998E-3</v>
      </c>
      <c r="R148" s="147">
        <v>0</v>
      </c>
      <c r="S148" s="148">
        <f t="shared" ref="S148:S155" si="23">R148*G148</f>
        <v>0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49" t="s">
        <v>190</v>
      </c>
      <c r="AS148" s="149" t="s">
        <v>138</v>
      </c>
      <c r="AT148" s="149" t="s">
        <v>142</v>
      </c>
      <c r="AX148" s="14" t="s">
        <v>136</v>
      </c>
      <c r="BD148" s="150">
        <f t="shared" ref="BD148:BD155" si="24">IF(M148="základná",I148,0)</f>
        <v>0</v>
      </c>
      <c r="BE148" s="150">
        <f t="shared" ref="BE148:BE155" si="25">IF(M148="znížená",I148,0)</f>
        <v>0</v>
      </c>
      <c r="BF148" s="150">
        <f t="shared" ref="BF148:BF155" si="26">IF(M148="zákl. prenesená",I148,0)</f>
        <v>0</v>
      </c>
      <c r="BG148" s="150">
        <f t="shared" ref="BG148:BG155" si="27">IF(M148="zníž. prenesená",I148,0)</f>
        <v>0</v>
      </c>
      <c r="BH148" s="150">
        <f t="shared" ref="BH148:BH155" si="28">IF(M148="nulová",I148,0)</f>
        <v>0</v>
      </c>
      <c r="BI148" s="14" t="s">
        <v>142</v>
      </c>
      <c r="BJ148" s="150">
        <f t="shared" ref="BJ148:BJ155" si="29">ROUND(H148*G148,2)</f>
        <v>0</v>
      </c>
      <c r="BK148" s="14" t="s">
        <v>190</v>
      </c>
      <c r="BL148" s="149" t="s">
        <v>592</v>
      </c>
    </row>
    <row r="149" spans="1:64" s="2" customFormat="1" ht="16.5" customHeight="1">
      <c r="A149" s="26"/>
      <c r="B149" s="138"/>
      <c r="C149" s="151" t="s">
        <v>207</v>
      </c>
      <c r="D149" s="151" t="s">
        <v>182</v>
      </c>
      <c r="E149" s="152" t="s">
        <v>841</v>
      </c>
      <c r="F149" s="153" t="s">
        <v>187</v>
      </c>
      <c r="G149" s="154">
        <v>1</v>
      </c>
      <c r="H149" s="155"/>
      <c r="I149" s="155">
        <f t="shared" si="20"/>
        <v>0</v>
      </c>
      <c r="J149" s="156"/>
      <c r="K149" s="157"/>
      <c r="L149" s="158" t="s">
        <v>1</v>
      </c>
      <c r="M149" s="159" t="s">
        <v>37</v>
      </c>
      <c r="N149" s="147">
        <v>0</v>
      </c>
      <c r="O149" s="147">
        <f t="shared" si="21"/>
        <v>0</v>
      </c>
      <c r="P149" s="147">
        <v>0.02</v>
      </c>
      <c r="Q149" s="147">
        <f t="shared" si="22"/>
        <v>0.02</v>
      </c>
      <c r="R149" s="147">
        <v>0</v>
      </c>
      <c r="S149" s="148">
        <f t="shared" si="23"/>
        <v>0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49" t="s">
        <v>238</v>
      </c>
      <c r="AS149" s="149" t="s">
        <v>182</v>
      </c>
      <c r="AT149" s="149" t="s">
        <v>142</v>
      </c>
      <c r="AX149" s="14" t="s">
        <v>136</v>
      </c>
      <c r="BD149" s="150">
        <f t="shared" si="24"/>
        <v>0</v>
      </c>
      <c r="BE149" s="150">
        <f t="shared" si="25"/>
        <v>0</v>
      </c>
      <c r="BF149" s="150">
        <f t="shared" si="26"/>
        <v>0</v>
      </c>
      <c r="BG149" s="150">
        <f t="shared" si="27"/>
        <v>0</v>
      </c>
      <c r="BH149" s="150">
        <f t="shared" si="28"/>
        <v>0</v>
      </c>
      <c r="BI149" s="14" t="s">
        <v>142</v>
      </c>
      <c r="BJ149" s="150">
        <f t="shared" si="29"/>
        <v>0</v>
      </c>
      <c r="BK149" s="14" t="s">
        <v>190</v>
      </c>
      <c r="BL149" s="149" t="s">
        <v>593</v>
      </c>
    </row>
    <row r="150" spans="1:64" s="2" customFormat="1" ht="16.5" customHeight="1">
      <c r="A150" s="26"/>
      <c r="B150" s="138"/>
      <c r="C150" s="139" t="s">
        <v>175</v>
      </c>
      <c r="D150" s="139" t="s">
        <v>138</v>
      </c>
      <c r="E150" s="140" t="s">
        <v>594</v>
      </c>
      <c r="F150" s="141" t="s">
        <v>252</v>
      </c>
      <c r="G150" s="142">
        <v>1</v>
      </c>
      <c r="H150" s="143"/>
      <c r="I150" s="143">
        <f t="shared" si="20"/>
        <v>0</v>
      </c>
      <c r="J150" s="144"/>
      <c r="K150" s="27"/>
      <c r="L150" s="145" t="s">
        <v>1</v>
      </c>
      <c r="M150" s="146" t="s">
        <v>37</v>
      </c>
      <c r="N150" s="147">
        <v>0.92</v>
      </c>
      <c r="O150" s="147">
        <f t="shared" si="21"/>
        <v>0.92</v>
      </c>
      <c r="P150" s="147">
        <v>2.2799999999999999E-3</v>
      </c>
      <c r="Q150" s="147">
        <f t="shared" si="22"/>
        <v>2.2799999999999999E-3</v>
      </c>
      <c r="R150" s="147">
        <v>0</v>
      </c>
      <c r="S150" s="148">
        <f t="shared" si="23"/>
        <v>0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Q150" s="149" t="s">
        <v>190</v>
      </c>
      <c r="AS150" s="149" t="s">
        <v>138</v>
      </c>
      <c r="AT150" s="149" t="s">
        <v>142</v>
      </c>
      <c r="AX150" s="14" t="s">
        <v>136</v>
      </c>
      <c r="BD150" s="150">
        <f t="shared" si="24"/>
        <v>0</v>
      </c>
      <c r="BE150" s="150">
        <f t="shared" si="25"/>
        <v>0</v>
      </c>
      <c r="BF150" s="150">
        <f t="shared" si="26"/>
        <v>0</v>
      </c>
      <c r="BG150" s="150">
        <f t="shared" si="27"/>
        <v>0</v>
      </c>
      <c r="BH150" s="150">
        <f t="shared" si="28"/>
        <v>0</v>
      </c>
      <c r="BI150" s="14" t="s">
        <v>142</v>
      </c>
      <c r="BJ150" s="150">
        <f t="shared" si="29"/>
        <v>0</v>
      </c>
      <c r="BK150" s="14" t="s">
        <v>190</v>
      </c>
      <c r="BL150" s="149" t="s">
        <v>595</v>
      </c>
    </row>
    <row r="151" spans="1:64" s="2" customFormat="1" ht="24" customHeight="1">
      <c r="A151" s="26"/>
      <c r="B151" s="138"/>
      <c r="C151" s="151" t="s">
        <v>178</v>
      </c>
      <c r="D151" s="151" t="s">
        <v>182</v>
      </c>
      <c r="E151" s="152" t="s">
        <v>842</v>
      </c>
      <c r="F151" s="153" t="s">
        <v>252</v>
      </c>
      <c r="G151" s="154">
        <v>1</v>
      </c>
      <c r="H151" s="155"/>
      <c r="I151" s="155">
        <f t="shared" si="20"/>
        <v>0</v>
      </c>
      <c r="J151" s="156"/>
      <c r="K151" s="157"/>
      <c r="L151" s="158" t="s">
        <v>1</v>
      </c>
      <c r="M151" s="159" t="s">
        <v>37</v>
      </c>
      <c r="N151" s="147">
        <v>0</v>
      </c>
      <c r="O151" s="147">
        <f t="shared" si="21"/>
        <v>0</v>
      </c>
      <c r="P151" s="147">
        <v>0</v>
      </c>
      <c r="Q151" s="147">
        <f t="shared" si="22"/>
        <v>0</v>
      </c>
      <c r="R151" s="147">
        <v>0</v>
      </c>
      <c r="S151" s="148">
        <f t="shared" si="23"/>
        <v>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49" t="s">
        <v>238</v>
      </c>
      <c r="AS151" s="149" t="s">
        <v>182</v>
      </c>
      <c r="AT151" s="149" t="s">
        <v>142</v>
      </c>
      <c r="AX151" s="14" t="s">
        <v>136</v>
      </c>
      <c r="BD151" s="150">
        <f t="shared" si="24"/>
        <v>0</v>
      </c>
      <c r="BE151" s="150">
        <f t="shared" si="25"/>
        <v>0</v>
      </c>
      <c r="BF151" s="150">
        <f t="shared" si="26"/>
        <v>0</v>
      </c>
      <c r="BG151" s="150">
        <f t="shared" si="27"/>
        <v>0</v>
      </c>
      <c r="BH151" s="150">
        <f t="shared" si="28"/>
        <v>0</v>
      </c>
      <c r="BI151" s="14" t="s">
        <v>142</v>
      </c>
      <c r="BJ151" s="150">
        <f t="shared" si="29"/>
        <v>0</v>
      </c>
      <c r="BK151" s="14" t="s">
        <v>190</v>
      </c>
      <c r="BL151" s="149" t="s">
        <v>596</v>
      </c>
    </row>
    <row r="152" spans="1:64" s="2" customFormat="1" ht="16.5" customHeight="1">
      <c r="A152" s="26"/>
      <c r="B152" s="138"/>
      <c r="C152" s="139" t="s">
        <v>305</v>
      </c>
      <c r="D152" s="139" t="s">
        <v>138</v>
      </c>
      <c r="E152" s="140" t="s">
        <v>597</v>
      </c>
      <c r="F152" s="141" t="s">
        <v>598</v>
      </c>
      <c r="G152" s="142">
        <v>3</v>
      </c>
      <c r="H152" s="143"/>
      <c r="I152" s="143">
        <f t="shared" si="20"/>
        <v>0</v>
      </c>
      <c r="J152" s="144"/>
      <c r="K152" s="27"/>
      <c r="L152" s="145" t="s">
        <v>1</v>
      </c>
      <c r="M152" s="146" t="s">
        <v>37</v>
      </c>
      <c r="N152" s="147">
        <v>0.10866000000000001</v>
      </c>
      <c r="O152" s="147">
        <f t="shared" si="21"/>
        <v>0.32598000000000005</v>
      </c>
      <c r="P152" s="147">
        <v>1.14E-3</v>
      </c>
      <c r="Q152" s="147">
        <f t="shared" si="22"/>
        <v>3.4199999999999999E-3</v>
      </c>
      <c r="R152" s="147">
        <v>0</v>
      </c>
      <c r="S152" s="148">
        <f t="shared" si="23"/>
        <v>0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Q152" s="149" t="s">
        <v>190</v>
      </c>
      <c r="AS152" s="149" t="s">
        <v>138</v>
      </c>
      <c r="AT152" s="149" t="s">
        <v>142</v>
      </c>
      <c r="AX152" s="14" t="s">
        <v>136</v>
      </c>
      <c r="BD152" s="150">
        <f t="shared" si="24"/>
        <v>0</v>
      </c>
      <c r="BE152" s="150">
        <f t="shared" si="25"/>
        <v>0</v>
      </c>
      <c r="BF152" s="150">
        <f t="shared" si="26"/>
        <v>0</v>
      </c>
      <c r="BG152" s="150">
        <f t="shared" si="27"/>
        <v>0</v>
      </c>
      <c r="BH152" s="150">
        <f t="shared" si="28"/>
        <v>0</v>
      </c>
      <c r="BI152" s="14" t="s">
        <v>142</v>
      </c>
      <c r="BJ152" s="150">
        <f t="shared" si="29"/>
        <v>0</v>
      </c>
      <c r="BK152" s="14" t="s">
        <v>190</v>
      </c>
      <c r="BL152" s="149" t="s">
        <v>599</v>
      </c>
    </row>
    <row r="153" spans="1:64" s="2" customFormat="1" ht="16.5" customHeight="1">
      <c r="A153" s="26"/>
      <c r="B153" s="138"/>
      <c r="C153" s="151" t="s">
        <v>308</v>
      </c>
      <c r="D153" s="151" t="s">
        <v>182</v>
      </c>
      <c r="E153" s="152" t="s">
        <v>600</v>
      </c>
      <c r="F153" s="153" t="s">
        <v>252</v>
      </c>
      <c r="G153" s="154">
        <v>3</v>
      </c>
      <c r="H153" s="155"/>
      <c r="I153" s="155">
        <f t="shared" si="20"/>
        <v>0</v>
      </c>
      <c r="J153" s="156"/>
      <c r="K153" s="157"/>
      <c r="L153" s="158" t="s">
        <v>1</v>
      </c>
      <c r="M153" s="159" t="s">
        <v>37</v>
      </c>
      <c r="N153" s="147">
        <v>0</v>
      </c>
      <c r="O153" s="147">
        <f t="shared" si="21"/>
        <v>0</v>
      </c>
      <c r="P153" s="147">
        <v>1.4999999999999999E-4</v>
      </c>
      <c r="Q153" s="147">
        <f t="shared" si="22"/>
        <v>4.4999999999999999E-4</v>
      </c>
      <c r="R153" s="147">
        <v>0</v>
      </c>
      <c r="S153" s="148">
        <f t="shared" si="23"/>
        <v>0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49" t="s">
        <v>238</v>
      </c>
      <c r="AS153" s="149" t="s">
        <v>182</v>
      </c>
      <c r="AT153" s="149" t="s">
        <v>142</v>
      </c>
      <c r="AX153" s="14" t="s">
        <v>136</v>
      </c>
      <c r="BD153" s="150">
        <f t="shared" si="24"/>
        <v>0</v>
      </c>
      <c r="BE153" s="150">
        <f t="shared" si="25"/>
        <v>0</v>
      </c>
      <c r="BF153" s="150">
        <f t="shared" si="26"/>
        <v>0</v>
      </c>
      <c r="BG153" s="150">
        <f t="shared" si="27"/>
        <v>0</v>
      </c>
      <c r="BH153" s="150">
        <f t="shared" si="28"/>
        <v>0</v>
      </c>
      <c r="BI153" s="14" t="s">
        <v>142</v>
      </c>
      <c r="BJ153" s="150">
        <f t="shared" si="29"/>
        <v>0</v>
      </c>
      <c r="BK153" s="14" t="s">
        <v>190</v>
      </c>
      <c r="BL153" s="149" t="s">
        <v>601</v>
      </c>
    </row>
    <row r="154" spans="1:64" s="2" customFormat="1" ht="24" customHeight="1">
      <c r="A154" s="26"/>
      <c r="B154" s="138"/>
      <c r="C154" s="139" t="s">
        <v>170</v>
      </c>
      <c r="D154" s="139" t="s">
        <v>138</v>
      </c>
      <c r="E154" s="140" t="s">
        <v>602</v>
      </c>
      <c r="F154" s="141" t="s">
        <v>598</v>
      </c>
      <c r="G154" s="142">
        <v>1</v>
      </c>
      <c r="H154" s="143"/>
      <c r="I154" s="143">
        <f t="shared" si="20"/>
        <v>0</v>
      </c>
      <c r="J154" s="144"/>
      <c r="K154" s="27"/>
      <c r="L154" s="145" t="s">
        <v>1</v>
      </c>
      <c r="M154" s="146" t="s">
        <v>37</v>
      </c>
      <c r="N154" s="147">
        <v>0.75385999999999997</v>
      </c>
      <c r="O154" s="147">
        <f t="shared" si="21"/>
        <v>0.75385999999999997</v>
      </c>
      <c r="P154" s="147">
        <v>2.9000000000000001E-2</v>
      </c>
      <c r="Q154" s="147">
        <f t="shared" si="22"/>
        <v>2.9000000000000001E-2</v>
      </c>
      <c r="R154" s="147">
        <v>0</v>
      </c>
      <c r="S154" s="148">
        <f t="shared" si="23"/>
        <v>0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49" t="s">
        <v>190</v>
      </c>
      <c r="AS154" s="149" t="s">
        <v>138</v>
      </c>
      <c r="AT154" s="149" t="s">
        <v>142</v>
      </c>
      <c r="AX154" s="14" t="s">
        <v>136</v>
      </c>
      <c r="BD154" s="150">
        <f t="shared" si="24"/>
        <v>0</v>
      </c>
      <c r="BE154" s="150">
        <f t="shared" si="25"/>
        <v>0</v>
      </c>
      <c r="BF154" s="150">
        <f t="shared" si="26"/>
        <v>0</v>
      </c>
      <c r="BG154" s="150">
        <f t="shared" si="27"/>
        <v>0</v>
      </c>
      <c r="BH154" s="150">
        <f t="shared" si="28"/>
        <v>0</v>
      </c>
      <c r="BI154" s="14" t="s">
        <v>142</v>
      </c>
      <c r="BJ154" s="150">
        <f t="shared" si="29"/>
        <v>0</v>
      </c>
      <c r="BK154" s="14" t="s">
        <v>190</v>
      </c>
      <c r="BL154" s="149" t="s">
        <v>603</v>
      </c>
    </row>
    <row r="155" spans="1:64" s="2" customFormat="1" ht="16.5" customHeight="1">
      <c r="A155" s="26"/>
      <c r="B155" s="138"/>
      <c r="C155" s="139" t="s">
        <v>302</v>
      </c>
      <c r="D155" s="139" t="s">
        <v>138</v>
      </c>
      <c r="E155" s="140" t="s">
        <v>604</v>
      </c>
      <c r="F155" s="141" t="s">
        <v>172</v>
      </c>
      <c r="G155" s="142">
        <v>5.7000000000000002E-2</v>
      </c>
      <c r="H155" s="143"/>
      <c r="I155" s="143">
        <f t="shared" si="20"/>
        <v>0</v>
      </c>
      <c r="J155" s="144"/>
      <c r="K155" s="27"/>
      <c r="L155" s="145" t="s">
        <v>1</v>
      </c>
      <c r="M155" s="146" t="s">
        <v>37</v>
      </c>
      <c r="N155" s="147">
        <v>3.8410000000000002</v>
      </c>
      <c r="O155" s="147">
        <f t="shared" si="21"/>
        <v>0.21893700000000002</v>
      </c>
      <c r="P155" s="147">
        <v>0</v>
      </c>
      <c r="Q155" s="147">
        <f t="shared" si="22"/>
        <v>0</v>
      </c>
      <c r="R155" s="147">
        <v>0</v>
      </c>
      <c r="S155" s="148">
        <f t="shared" si="23"/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49" t="s">
        <v>190</v>
      </c>
      <c r="AS155" s="149" t="s">
        <v>138</v>
      </c>
      <c r="AT155" s="149" t="s">
        <v>142</v>
      </c>
      <c r="AX155" s="14" t="s">
        <v>136</v>
      </c>
      <c r="BD155" s="150">
        <f t="shared" si="24"/>
        <v>0</v>
      </c>
      <c r="BE155" s="150">
        <f t="shared" si="25"/>
        <v>0</v>
      </c>
      <c r="BF155" s="150">
        <f t="shared" si="26"/>
        <v>0</v>
      </c>
      <c r="BG155" s="150">
        <f t="shared" si="27"/>
        <v>0</v>
      </c>
      <c r="BH155" s="150">
        <f t="shared" si="28"/>
        <v>0</v>
      </c>
      <c r="BI155" s="14" t="s">
        <v>142</v>
      </c>
      <c r="BJ155" s="150">
        <f t="shared" si="29"/>
        <v>0</v>
      </c>
      <c r="BK155" s="14" t="s">
        <v>190</v>
      </c>
      <c r="BL155" s="149" t="s">
        <v>605</v>
      </c>
    </row>
    <row r="156" spans="1:64" s="12" customFormat="1" ht="22.9" customHeight="1">
      <c r="B156" s="126"/>
      <c r="D156" s="127" t="s">
        <v>70</v>
      </c>
      <c r="E156" s="136" t="s">
        <v>606</v>
      </c>
      <c r="I156" s="137">
        <f>BJ156</f>
        <v>0</v>
      </c>
      <c r="K156" s="126"/>
      <c r="L156" s="130"/>
      <c r="M156" s="131"/>
      <c r="N156" s="131"/>
      <c r="O156" s="132">
        <f>SUM(O157:O165)</f>
        <v>12.480017000000002</v>
      </c>
      <c r="P156" s="131"/>
      <c r="Q156" s="132">
        <f>SUM(Q157:Q165)</f>
        <v>5.8899999999999994E-2</v>
      </c>
      <c r="R156" s="131"/>
      <c r="S156" s="133">
        <f>SUM(S157:S165)</f>
        <v>3.4040000000000001E-2</v>
      </c>
      <c r="AQ156" s="127" t="s">
        <v>142</v>
      </c>
      <c r="AS156" s="134" t="s">
        <v>70</v>
      </c>
      <c r="AT156" s="134" t="s">
        <v>79</v>
      </c>
      <c r="AX156" s="127" t="s">
        <v>136</v>
      </c>
      <c r="BJ156" s="135">
        <f>SUM(BJ157:BJ165)</f>
        <v>0</v>
      </c>
    </row>
    <row r="157" spans="1:64" s="2" customFormat="1" ht="24" customHeight="1">
      <c r="A157" s="26"/>
      <c r="B157" s="138"/>
      <c r="C157" s="139" t="s">
        <v>327</v>
      </c>
      <c r="D157" s="139" t="s">
        <v>138</v>
      </c>
      <c r="E157" s="140" t="s">
        <v>607</v>
      </c>
      <c r="F157" s="141" t="s">
        <v>187</v>
      </c>
      <c r="G157" s="142">
        <v>10</v>
      </c>
      <c r="H157" s="143"/>
      <c r="I157" s="143">
        <f t="shared" ref="I157:I165" si="30">ROUND(H157*G157,2)</f>
        <v>0</v>
      </c>
      <c r="J157" s="144"/>
      <c r="K157" s="27"/>
      <c r="L157" s="145" t="s">
        <v>1</v>
      </c>
      <c r="M157" s="146" t="s">
        <v>37</v>
      </c>
      <c r="N157" s="147">
        <v>7.8079999999999997E-2</v>
      </c>
      <c r="O157" s="147">
        <f t="shared" ref="O157:O165" si="31">N157*G157</f>
        <v>0.78079999999999994</v>
      </c>
      <c r="P157" s="147">
        <v>4.0000000000000003E-5</v>
      </c>
      <c r="Q157" s="147">
        <f t="shared" ref="Q157:Q165" si="32">P157*G157</f>
        <v>4.0000000000000002E-4</v>
      </c>
      <c r="R157" s="147">
        <v>2.5400000000000002E-3</v>
      </c>
      <c r="S157" s="148">
        <f t="shared" ref="S157:S165" si="33">R157*G157</f>
        <v>2.5400000000000002E-2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49" t="s">
        <v>190</v>
      </c>
      <c r="AS157" s="149" t="s">
        <v>138</v>
      </c>
      <c r="AT157" s="149" t="s">
        <v>142</v>
      </c>
      <c r="AX157" s="14" t="s">
        <v>136</v>
      </c>
      <c r="BD157" s="150">
        <f t="shared" ref="BD157:BD165" si="34">IF(M157="základná",I157,0)</f>
        <v>0</v>
      </c>
      <c r="BE157" s="150">
        <f t="shared" ref="BE157:BE165" si="35">IF(M157="znížená",I157,0)</f>
        <v>0</v>
      </c>
      <c r="BF157" s="150">
        <f t="shared" ref="BF157:BF165" si="36">IF(M157="zákl. prenesená",I157,0)</f>
        <v>0</v>
      </c>
      <c r="BG157" s="150">
        <f t="shared" ref="BG157:BG165" si="37">IF(M157="zníž. prenesená",I157,0)</f>
        <v>0</v>
      </c>
      <c r="BH157" s="150">
        <f t="shared" ref="BH157:BH165" si="38">IF(M157="nulová",I157,0)</f>
        <v>0</v>
      </c>
      <c r="BI157" s="14" t="s">
        <v>142</v>
      </c>
      <c r="BJ157" s="150">
        <f t="shared" ref="BJ157:BJ165" si="39">ROUND(H157*G157,2)</f>
        <v>0</v>
      </c>
      <c r="BK157" s="14" t="s">
        <v>190</v>
      </c>
      <c r="BL157" s="149" t="s">
        <v>608</v>
      </c>
    </row>
    <row r="158" spans="1:64" s="2" customFormat="1" ht="24" customHeight="1">
      <c r="A158" s="26"/>
      <c r="B158" s="138"/>
      <c r="C158" s="139" t="s">
        <v>210</v>
      </c>
      <c r="D158" s="139" t="s">
        <v>138</v>
      </c>
      <c r="E158" s="140" t="s">
        <v>609</v>
      </c>
      <c r="F158" s="141" t="s">
        <v>187</v>
      </c>
      <c r="G158" s="142">
        <v>5</v>
      </c>
      <c r="H158" s="143"/>
      <c r="I158" s="143">
        <f t="shared" si="30"/>
        <v>0</v>
      </c>
      <c r="J158" s="144"/>
      <c r="K158" s="27"/>
      <c r="L158" s="145" t="s">
        <v>1</v>
      </c>
      <c r="M158" s="146" t="s">
        <v>37</v>
      </c>
      <c r="N158" s="147">
        <v>0.24507999999999999</v>
      </c>
      <c r="O158" s="147">
        <f t="shared" si="31"/>
        <v>1.2254</v>
      </c>
      <c r="P158" s="147">
        <v>6.4000000000000005E-4</v>
      </c>
      <c r="Q158" s="147">
        <f t="shared" si="32"/>
        <v>3.2000000000000002E-3</v>
      </c>
      <c r="R158" s="147">
        <v>0</v>
      </c>
      <c r="S158" s="148">
        <f t="shared" si="33"/>
        <v>0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49" t="s">
        <v>190</v>
      </c>
      <c r="AS158" s="149" t="s">
        <v>138</v>
      </c>
      <c r="AT158" s="149" t="s">
        <v>142</v>
      </c>
      <c r="AX158" s="14" t="s">
        <v>136</v>
      </c>
      <c r="BD158" s="150">
        <f t="shared" si="34"/>
        <v>0</v>
      </c>
      <c r="BE158" s="150">
        <f t="shared" si="35"/>
        <v>0</v>
      </c>
      <c r="BF158" s="150">
        <f t="shared" si="36"/>
        <v>0</v>
      </c>
      <c r="BG158" s="150">
        <f t="shared" si="37"/>
        <v>0</v>
      </c>
      <c r="BH158" s="150">
        <f t="shared" si="38"/>
        <v>0</v>
      </c>
      <c r="BI158" s="14" t="s">
        <v>142</v>
      </c>
      <c r="BJ158" s="150">
        <f t="shared" si="39"/>
        <v>0</v>
      </c>
      <c r="BK158" s="14" t="s">
        <v>190</v>
      </c>
      <c r="BL158" s="149" t="s">
        <v>610</v>
      </c>
    </row>
    <row r="159" spans="1:64" s="2" customFormat="1" ht="24" customHeight="1">
      <c r="A159" s="26"/>
      <c r="B159" s="138"/>
      <c r="C159" s="139" t="s">
        <v>213</v>
      </c>
      <c r="D159" s="139" t="s">
        <v>138</v>
      </c>
      <c r="E159" s="140" t="s">
        <v>611</v>
      </c>
      <c r="F159" s="141" t="s">
        <v>187</v>
      </c>
      <c r="G159" s="142">
        <v>15</v>
      </c>
      <c r="H159" s="143"/>
      <c r="I159" s="143">
        <f t="shared" si="30"/>
        <v>0</v>
      </c>
      <c r="J159" s="144"/>
      <c r="K159" s="27"/>
      <c r="L159" s="145" t="s">
        <v>1</v>
      </c>
      <c r="M159" s="146" t="s">
        <v>37</v>
      </c>
      <c r="N159" s="147">
        <v>0.25430999999999998</v>
      </c>
      <c r="O159" s="147">
        <f t="shared" si="31"/>
        <v>3.8146499999999999</v>
      </c>
      <c r="P159" s="147">
        <v>1.2199999999999999E-3</v>
      </c>
      <c r="Q159" s="147">
        <f t="shared" si="32"/>
        <v>1.83E-2</v>
      </c>
      <c r="R159" s="147">
        <v>0</v>
      </c>
      <c r="S159" s="148">
        <f t="shared" si="33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49" t="s">
        <v>190</v>
      </c>
      <c r="AS159" s="149" t="s">
        <v>138</v>
      </c>
      <c r="AT159" s="149" t="s">
        <v>142</v>
      </c>
      <c r="AX159" s="14" t="s">
        <v>136</v>
      </c>
      <c r="BD159" s="150">
        <f t="shared" si="34"/>
        <v>0</v>
      </c>
      <c r="BE159" s="150">
        <f t="shared" si="35"/>
        <v>0</v>
      </c>
      <c r="BF159" s="150">
        <f t="shared" si="36"/>
        <v>0</v>
      </c>
      <c r="BG159" s="150">
        <f t="shared" si="37"/>
        <v>0</v>
      </c>
      <c r="BH159" s="150">
        <f t="shared" si="38"/>
        <v>0</v>
      </c>
      <c r="BI159" s="14" t="s">
        <v>142</v>
      </c>
      <c r="BJ159" s="150">
        <f t="shared" si="39"/>
        <v>0</v>
      </c>
      <c r="BK159" s="14" t="s">
        <v>190</v>
      </c>
      <c r="BL159" s="149" t="s">
        <v>612</v>
      </c>
    </row>
    <row r="160" spans="1:64" s="2" customFormat="1" ht="24" customHeight="1">
      <c r="A160" s="26"/>
      <c r="B160" s="138"/>
      <c r="C160" s="139" t="s">
        <v>216</v>
      </c>
      <c r="D160" s="139" t="s">
        <v>138</v>
      </c>
      <c r="E160" s="140" t="s">
        <v>613</v>
      </c>
      <c r="F160" s="141" t="s">
        <v>187</v>
      </c>
      <c r="G160" s="142">
        <v>5</v>
      </c>
      <c r="H160" s="143"/>
      <c r="I160" s="143">
        <f t="shared" si="30"/>
        <v>0</v>
      </c>
      <c r="J160" s="144"/>
      <c r="K160" s="27"/>
      <c r="L160" s="145" t="s">
        <v>1</v>
      </c>
      <c r="M160" s="146" t="s">
        <v>37</v>
      </c>
      <c r="N160" s="147">
        <v>0.25442999999999999</v>
      </c>
      <c r="O160" s="147">
        <f t="shared" si="31"/>
        <v>1.2721499999999999</v>
      </c>
      <c r="P160" s="147">
        <v>1.34E-3</v>
      </c>
      <c r="Q160" s="147">
        <f t="shared" si="32"/>
        <v>6.7000000000000002E-3</v>
      </c>
      <c r="R160" s="147">
        <v>0</v>
      </c>
      <c r="S160" s="148">
        <f t="shared" si="33"/>
        <v>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49" t="s">
        <v>190</v>
      </c>
      <c r="AS160" s="149" t="s">
        <v>138</v>
      </c>
      <c r="AT160" s="149" t="s">
        <v>142</v>
      </c>
      <c r="AX160" s="14" t="s">
        <v>136</v>
      </c>
      <c r="BD160" s="150">
        <f t="shared" si="34"/>
        <v>0</v>
      </c>
      <c r="BE160" s="150">
        <f t="shared" si="35"/>
        <v>0</v>
      </c>
      <c r="BF160" s="150">
        <f t="shared" si="36"/>
        <v>0</v>
      </c>
      <c r="BG160" s="150">
        <f t="shared" si="37"/>
        <v>0</v>
      </c>
      <c r="BH160" s="150">
        <f t="shared" si="38"/>
        <v>0</v>
      </c>
      <c r="BI160" s="14" t="s">
        <v>142</v>
      </c>
      <c r="BJ160" s="150">
        <f t="shared" si="39"/>
        <v>0</v>
      </c>
      <c r="BK160" s="14" t="s">
        <v>190</v>
      </c>
      <c r="BL160" s="149" t="s">
        <v>614</v>
      </c>
    </row>
    <row r="161" spans="1:64" s="2" customFormat="1" ht="24" customHeight="1">
      <c r="A161" s="26"/>
      <c r="B161" s="138"/>
      <c r="C161" s="139" t="s">
        <v>219</v>
      </c>
      <c r="D161" s="139" t="s">
        <v>138</v>
      </c>
      <c r="E161" s="140" t="s">
        <v>615</v>
      </c>
      <c r="F161" s="141" t="s">
        <v>187</v>
      </c>
      <c r="G161" s="142">
        <v>10</v>
      </c>
      <c r="H161" s="143"/>
      <c r="I161" s="143">
        <f t="shared" si="30"/>
        <v>0</v>
      </c>
      <c r="J161" s="144"/>
      <c r="K161" s="27"/>
      <c r="L161" s="145" t="s">
        <v>1</v>
      </c>
      <c r="M161" s="146" t="s">
        <v>37</v>
      </c>
      <c r="N161" s="147">
        <v>0.25524000000000002</v>
      </c>
      <c r="O161" s="147">
        <f t="shared" si="31"/>
        <v>2.5524000000000004</v>
      </c>
      <c r="P161" s="147">
        <v>1.39E-3</v>
      </c>
      <c r="Q161" s="147">
        <f t="shared" si="32"/>
        <v>1.3899999999999999E-2</v>
      </c>
      <c r="R161" s="147">
        <v>0</v>
      </c>
      <c r="S161" s="148">
        <f t="shared" si="33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49" t="s">
        <v>190</v>
      </c>
      <c r="AS161" s="149" t="s">
        <v>138</v>
      </c>
      <c r="AT161" s="149" t="s">
        <v>142</v>
      </c>
      <c r="AX161" s="14" t="s">
        <v>136</v>
      </c>
      <c r="BD161" s="150">
        <f t="shared" si="34"/>
        <v>0</v>
      </c>
      <c r="BE161" s="150">
        <f t="shared" si="35"/>
        <v>0</v>
      </c>
      <c r="BF161" s="150">
        <f t="shared" si="36"/>
        <v>0</v>
      </c>
      <c r="BG161" s="150">
        <f t="shared" si="37"/>
        <v>0</v>
      </c>
      <c r="BH161" s="150">
        <f t="shared" si="38"/>
        <v>0</v>
      </c>
      <c r="BI161" s="14" t="s">
        <v>142</v>
      </c>
      <c r="BJ161" s="150">
        <f t="shared" si="39"/>
        <v>0</v>
      </c>
      <c r="BK161" s="14" t="s">
        <v>190</v>
      </c>
      <c r="BL161" s="149" t="s">
        <v>616</v>
      </c>
    </row>
    <row r="162" spans="1:64" s="2" customFormat="1" ht="24" customHeight="1">
      <c r="A162" s="26"/>
      <c r="B162" s="138"/>
      <c r="C162" s="139" t="s">
        <v>223</v>
      </c>
      <c r="D162" s="139" t="s">
        <v>138</v>
      </c>
      <c r="E162" s="140" t="s">
        <v>617</v>
      </c>
      <c r="F162" s="141" t="s">
        <v>187</v>
      </c>
      <c r="G162" s="142">
        <v>10</v>
      </c>
      <c r="H162" s="143"/>
      <c r="I162" s="143">
        <f t="shared" si="30"/>
        <v>0</v>
      </c>
      <c r="J162" s="144"/>
      <c r="K162" s="27"/>
      <c r="L162" s="145" t="s">
        <v>1</v>
      </c>
      <c r="M162" s="146" t="s">
        <v>37</v>
      </c>
      <c r="N162" s="147">
        <v>0.24612999999999999</v>
      </c>
      <c r="O162" s="147">
        <f t="shared" si="31"/>
        <v>2.4613</v>
      </c>
      <c r="P162" s="147">
        <v>1.64E-3</v>
      </c>
      <c r="Q162" s="147">
        <f t="shared" si="32"/>
        <v>1.6399999999999998E-2</v>
      </c>
      <c r="R162" s="147">
        <v>0</v>
      </c>
      <c r="S162" s="148">
        <f t="shared" si="33"/>
        <v>0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49" t="s">
        <v>190</v>
      </c>
      <c r="AS162" s="149" t="s">
        <v>138</v>
      </c>
      <c r="AT162" s="149" t="s">
        <v>142</v>
      </c>
      <c r="AX162" s="14" t="s">
        <v>136</v>
      </c>
      <c r="BD162" s="150">
        <f t="shared" si="34"/>
        <v>0</v>
      </c>
      <c r="BE162" s="150">
        <f t="shared" si="35"/>
        <v>0</v>
      </c>
      <c r="BF162" s="150">
        <f t="shared" si="36"/>
        <v>0</v>
      </c>
      <c r="BG162" s="150">
        <f t="shared" si="37"/>
        <v>0</v>
      </c>
      <c r="BH162" s="150">
        <f t="shared" si="38"/>
        <v>0</v>
      </c>
      <c r="BI162" s="14" t="s">
        <v>142</v>
      </c>
      <c r="BJ162" s="150">
        <f t="shared" si="39"/>
        <v>0</v>
      </c>
      <c r="BK162" s="14" t="s">
        <v>190</v>
      </c>
      <c r="BL162" s="149" t="s">
        <v>618</v>
      </c>
    </row>
    <row r="163" spans="1:64" s="2" customFormat="1" ht="24" customHeight="1">
      <c r="A163" s="26"/>
      <c r="B163" s="138"/>
      <c r="C163" s="139" t="s">
        <v>330</v>
      </c>
      <c r="D163" s="139" t="s">
        <v>138</v>
      </c>
      <c r="E163" s="140" t="s">
        <v>619</v>
      </c>
      <c r="F163" s="141" t="s">
        <v>252</v>
      </c>
      <c r="G163" s="142">
        <v>12</v>
      </c>
      <c r="H163" s="143"/>
      <c r="I163" s="143">
        <f t="shared" si="30"/>
        <v>0</v>
      </c>
      <c r="J163" s="144"/>
      <c r="K163" s="27"/>
      <c r="L163" s="145" t="s">
        <v>1</v>
      </c>
      <c r="M163" s="146" t="s">
        <v>37</v>
      </c>
      <c r="N163" s="147">
        <v>5.0000000000000001E-3</v>
      </c>
      <c r="O163" s="147">
        <f t="shared" si="31"/>
        <v>0.06</v>
      </c>
      <c r="P163" s="147">
        <v>0</v>
      </c>
      <c r="Q163" s="147">
        <f t="shared" si="32"/>
        <v>0</v>
      </c>
      <c r="R163" s="147">
        <v>7.2000000000000005E-4</v>
      </c>
      <c r="S163" s="148">
        <f t="shared" si="33"/>
        <v>8.6400000000000001E-3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49" t="s">
        <v>190</v>
      </c>
      <c r="AS163" s="149" t="s">
        <v>138</v>
      </c>
      <c r="AT163" s="149" t="s">
        <v>142</v>
      </c>
      <c r="AX163" s="14" t="s">
        <v>136</v>
      </c>
      <c r="BD163" s="150">
        <f t="shared" si="34"/>
        <v>0</v>
      </c>
      <c r="BE163" s="150">
        <f t="shared" si="35"/>
        <v>0</v>
      </c>
      <c r="BF163" s="150">
        <f t="shared" si="36"/>
        <v>0</v>
      </c>
      <c r="BG163" s="150">
        <f t="shared" si="37"/>
        <v>0</v>
      </c>
      <c r="BH163" s="150">
        <f t="shared" si="38"/>
        <v>0</v>
      </c>
      <c r="BI163" s="14" t="s">
        <v>142</v>
      </c>
      <c r="BJ163" s="150">
        <f t="shared" si="39"/>
        <v>0</v>
      </c>
      <c r="BK163" s="14" t="s">
        <v>190</v>
      </c>
      <c r="BL163" s="149" t="s">
        <v>620</v>
      </c>
    </row>
    <row r="164" spans="1:64" s="2" customFormat="1" ht="24" customHeight="1">
      <c r="A164" s="26"/>
      <c r="B164" s="138"/>
      <c r="C164" s="139" t="s">
        <v>332</v>
      </c>
      <c r="D164" s="139" t="s">
        <v>138</v>
      </c>
      <c r="E164" s="140" t="s">
        <v>621</v>
      </c>
      <c r="F164" s="141" t="s">
        <v>172</v>
      </c>
      <c r="G164" s="142">
        <v>3.4000000000000002E-2</v>
      </c>
      <c r="H164" s="143"/>
      <c r="I164" s="143">
        <f t="shared" si="30"/>
        <v>0</v>
      </c>
      <c r="J164" s="144"/>
      <c r="K164" s="27"/>
      <c r="L164" s="145" t="s">
        <v>1</v>
      </c>
      <c r="M164" s="146" t="s">
        <v>37</v>
      </c>
      <c r="N164" s="147">
        <v>3.3690000000000002</v>
      </c>
      <c r="O164" s="147">
        <f t="shared" si="31"/>
        <v>0.11454600000000001</v>
      </c>
      <c r="P164" s="147">
        <v>0</v>
      </c>
      <c r="Q164" s="147">
        <f t="shared" si="32"/>
        <v>0</v>
      </c>
      <c r="R164" s="147">
        <v>0</v>
      </c>
      <c r="S164" s="148">
        <f t="shared" si="33"/>
        <v>0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49" t="s">
        <v>190</v>
      </c>
      <c r="AS164" s="149" t="s">
        <v>138</v>
      </c>
      <c r="AT164" s="149" t="s">
        <v>142</v>
      </c>
      <c r="AX164" s="14" t="s">
        <v>136</v>
      </c>
      <c r="BD164" s="150">
        <f t="shared" si="34"/>
        <v>0</v>
      </c>
      <c r="BE164" s="150">
        <f t="shared" si="35"/>
        <v>0</v>
      </c>
      <c r="BF164" s="150">
        <f t="shared" si="36"/>
        <v>0</v>
      </c>
      <c r="BG164" s="150">
        <f t="shared" si="37"/>
        <v>0</v>
      </c>
      <c r="BH164" s="150">
        <f t="shared" si="38"/>
        <v>0</v>
      </c>
      <c r="BI164" s="14" t="s">
        <v>142</v>
      </c>
      <c r="BJ164" s="150">
        <f t="shared" si="39"/>
        <v>0</v>
      </c>
      <c r="BK164" s="14" t="s">
        <v>190</v>
      </c>
      <c r="BL164" s="149" t="s">
        <v>622</v>
      </c>
    </row>
    <row r="165" spans="1:64" s="2" customFormat="1" ht="24" customHeight="1">
      <c r="A165" s="26"/>
      <c r="B165" s="138"/>
      <c r="C165" s="139" t="s">
        <v>299</v>
      </c>
      <c r="D165" s="139" t="s">
        <v>138</v>
      </c>
      <c r="E165" s="140" t="s">
        <v>623</v>
      </c>
      <c r="F165" s="141" t="s">
        <v>172</v>
      </c>
      <c r="G165" s="142">
        <v>5.8999999999999997E-2</v>
      </c>
      <c r="H165" s="143"/>
      <c r="I165" s="143">
        <f t="shared" si="30"/>
        <v>0</v>
      </c>
      <c r="J165" s="144"/>
      <c r="K165" s="27"/>
      <c r="L165" s="145" t="s">
        <v>1</v>
      </c>
      <c r="M165" s="146" t="s">
        <v>37</v>
      </c>
      <c r="N165" s="147">
        <v>3.3690000000000002</v>
      </c>
      <c r="O165" s="147">
        <f t="shared" si="31"/>
        <v>0.198771</v>
      </c>
      <c r="P165" s="147">
        <v>0</v>
      </c>
      <c r="Q165" s="147">
        <f t="shared" si="32"/>
        <v>0</v>
      </c>
      <c r="R165" s="147">
        <v>0</v>
      </c>
      <c r="S165" s="148">
        <f t="shared" si="33"/>
        <v>0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49" t="s">
        <v>190</v>
      </c>
      <c r="AS165" s="149" t="s">
        <v>138</v>
      </c>
      <c r="AT165" s="149" t="s">
        <v>142</v>
      </c>
      <c r="AX165" s="14" t="s">
        <v>136</v>
      </c>
      <c r="BD165" s="150">
        <f t="shared" si="34"/>
        <v>0</v>
      </c>
      <c r="BE165" s="150">
        <f t="shared" si="35"/>
        <v>0</v>
      </c>
      <c r="BF165" s="150">
        <f t="shared" si="36"/>
        <v>0</v>
      </c>
      <c r="BG165" s="150">
        <f t="shared" si="37"/>
        <v>0</v>
      </c>
      <c r="BH165" s="150">
        <f t="shared" si="38"/>
        <v>0</v>
      </c>
      <c r="BI165" s="14" t="s">
        <v>142</v>
      </c>
      <c r="BJ165" s="150">
        <f t="shared" si="39"/>
        <v>0</v>
      </c>
      <c r="BK165" s="14" t="s">
        <v>190</v>
      </c>
      <c r="BL165" s="149" t="s">
        <v>624</v>
      </c>
    </row>
    <row r="166" spans="1:64" s="12" customFormat="1" ht="22.9" customHeight="1">
      <c r="B166" s="126"/>
      <c r="D166" s="127" t="s">
        <v>70</v>
      </c>
      <c r="E166" s="136" t="s">
        <v>625</v>
      </c>
      <c r="I166" s="137">
        <f>BJ166</f>
        <v>0</v>
      </c>
      <c r="K166" s="126"/>
      <c r="L166" s="130"/>
      <c r="M166" s="131"/>
      <c r="N166" s="131"/>
      <c r="O166" s="132">
        <f>SUM(O167:O189)</f>
        <v>4.9785159999999999</v>
      </c>
      <c r="P166" s="131"/>
      <c r="Q166" s="132">
        <f>SUM(Q167:Q189)</f>
        <v>2.0649999999999995E-2</v>
      </c>
      <c r="R166" s="131"/>
      <c r="S166" s="133">
        <f>SUM(S167:S189)</f>
        <v>2.8000000000000001E-2</v>
      </c>
      <c r="AQ166" s="127" t="s">
        <v>142</v>
      </c>
      <c r="AS166" s="134" t="s">
        <v>70</v>
      </c>
      <c r="AT166" s="134" t="s">
        <v>79</v>
      </c>
      <c r="AX166" s="127" t="s">
        <v>136</v>
      </c>
      <c r="BJ166" s="135">
        <f>SUM(BJ167:BJ189)</f>
        <v>0</v>
      </c>
    </row>
    <row r="167" spans="1:64" s="2" customFormat="1" ht="24" customHeight="1">
      <c r="A167" s="26"/>
      <c r="B167" s="138"/>
      <c r="C167" s="139" t="s">
        <v>335</v>
      </c>
      <c r="D167" s="139" t="s">
        <v>138</v>
      </c>
      <c r="E167" s="140" t="s">
        <v>626</v>
      </c>
      <c r="F167" s="141" t="s">
        <v>252</v>
      </c>
      <c r="G167" s="142">
        <v>2</v>
      </c>
      <c r="H167" s="143"/>
      <c r="I167" s="143">
        <f t="shared" ref="I167:I189" si="40">ROUND(H167*G167,2)</f>
        <v>0</v>
      </c>
      <c r="J167" s="144"/>
      <c r="K167" s="27"/>
      <c r="L167" s="145" t="s">
        <v>1</v>
      </c>
      <c r="M167" s="146" t="s">
        <v>37</v>
      </c>
      <c r="N167" s="147">
        <v>0.49203999999999998</v>
      </c>
      <c r="O167" s="147">
        <f t="shared" ref="O167:O189" si="41">N167*G167</f>
        <v>0.98407999999999995</v>
      </c>
      <c r="P167" s="147">
        <v>2.0000000000000002E-5</v>
      </c>
      <c r="Q167" s="147">
        <f t="shared" ref="Q167:Q189" si="42">P167*G167</f>
        <v>4.0000000000000003E-5</v>
      </c>
      <c r="R167" s="147">
        <v>1.4E-2</v>
      </c>
      <c r="S167" s="148">
        <f t="shared" ref="S167:S189" si="43">R167*G167</f>
        <v>2.8000000000000001E-2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49" t="s">
        <v>190</v>
      </c>
      <c r="AS167" s="149" t="s">
        <v>138</v>
      </c>
      <c r="AT167" s="149" t="s">
        <v>142</v>
      </c>
      <c r="AX167" s="14" t="s">
        <v>136</v>
      </c>
      <c r="BD167" s="150">
        <f t="shared" ref="BD167:BD189" si="44">IF(M167="základná",I167,0)</f>
        <v>0</v>
      </c>
      <c r="BE167" s="150">
        <f t="shared" ref="BE167:BE189" si="45">IF(M167="znížená",I167,0)</f>
        <v>0</v>
      </c>
      <c r="BF167" s="150">
        <f t="shared" ref="BF167:BF189" si="46">IF(M167="zákl. prenesená",I167,0)</f>
        <v>0</v>
      </c>
      <c r="BG167" s="150">
        <f t="shared" ref="BG167:BG189" si="47">IF(M167="zníž. prenesená",I167,0)</f>
        <v>0</v>
      </c>
      <c r="BH167" s="150">
        <f t="shared" ref="BH167:BH189" si="48">IF(M167="nulová",I167,0)</f>
        <v>0</v>
      </c>
      <c r="BI167" s="14" t="s">
        <v>142</v>
      </c>
      <c r="BJ167" s="150">
        <f t="shared" ref="BJ167:BJ189" si="49">ROUND(H167*G167,2)</f>
        <v>0</v>
      </c>
      <c r="BK167" s="14" t="s">
        <v>190</v>
      </c>
      <c r="BL167" s="149" t="s">
        <v>627</v>
      </c>
    </row>
    <row r="168" spans="1:64" s="2" customFormat="1" ht="24" customHeight="1">
      <c r="A168" s="26"/>
      <c r="B168" s="138"/>
      <c r="C168" s="139" t="s">
        <v>247</v>
      </c>
      <c r="D168" s="139" t="s">
        <v>138</v>
      </c>
      <c r="E168" s="140" t="s">
        <v>628</v>
      </c>
      <c r="F168" s="141" t="s">
        <v>598</v>
      </c>
      <c r="G168" s="142">
        <v>1</v>
      </c>
      <c r="H168" s="143"/>
      <c r="I168" s="143">
        <f t="shared" si="40"/>
        <v>0</v>
      </c>
      <c r="J168" s="144"/>
      <c r="K168" s="27"/>
      <c r="L168" s="145" t="s">
        <v>1</v>
      </c>
      <c r="M168" s="146" t="s">
        <v>37</v>
      </c>
      <c r="N168" s="147">
        <v>0.56355</v>
      </c>
      <c r="O168" s="147">
        <f t="shared" si="41"/>
        <v>0.56355</v>
      </c>
      <c r="P168" s="147">
        <v>6.0299999999999998E-3</v>
      </c>
      <c r="Q168" s="147">
        <f t="shared" si="42"/>
        <v>6.0299999999999998E-3</v>
      </c>
      <c r="R168" s="147">
        <v>0</v>
      </c>
      <c r="S168" s="148">
        <f t="shared" si="43"/>
        <v>0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Q168" s="149" t="s">
        <v>190</v>
      </c>
      <c r="AS168" s="149" t="s">
        <v>138</v>
      </c>
      <c r="AT168" s="149" t="s">
        <v>142</v>
      </c>
      <c r="AX168" s="14" t="s">
        <v>136</v>
      </c>
      <c r="BD168" s="150">
        <f t="shared" si="44"/>
        <v>0</v>
      </c>
      <c r="BE168" s="150">
        <f t="shared" si="45"/>
        <v>0</v>
      </c>
      <c r="BF168" s="150">
        <f t="shared" si="46"/>
        <v>0</v>
      </c>
      <c r="BG168" s="150">
        <f t="shared" si="47"/>
        <v>0</v>
      </c>
      <c r="BH168" s="150">
        <f t="shared" si="48"/>
        <v>0</v>
      </c>
      <c r="BI168" s="14" t="s">
        <v>142</v>
      </c>
      <c r="BJ168" s="150">
        <f t="shared" si="49"/>
        <v>0</v>
      </c>
      <c r="BK168" s="14" t="s">
        <v>190</v>
      </c>
      <c r="BL168" s="149" t="s">
        <v>629</v>
      </c>
    </row>
    <row r="169" spans="1:64" s="2" customFormat="1" ht="16.5" customHeight="1">
      <c r="A169" s="26"/>
      <c r="B169" s="138"/>
      <c r="C169" s="139" t="s">
        <v>226</v>
      </c>
      <c r="D169" s="139" t="s">
        <v>138</v>
      </c>
      <c r="E169" s="140" t="s">
        <v>630</v>
      </c>
      <c r="F169" s="141" t="s">
        <v>252</v>
      </c>
      <c r="G169" s="142">
        <v>5</v>
      </c>
      <c r="H169" s="143"/>
      <c r="I169" s="143">
        <f t="shared" si="40"/>
        <v>0</v>
      </c>
      <c r="J169" s="144"/>
      <c r="K169" s="27"/>
      <c r="L169" s="145" t="s">
        <v>1</v>
      </c>
      <c r="M169" s="146" t="s">
        <v>37</v>
      </c>
      <c r="N169" s="147">
        <v>0.15701999999999999</v>
      </c>
      <c r="O169" s="147">
        <f t="shared" si="41"/>
        <v>0.78509999999999991</v>
      </c>
      <c r="P169" s="147">
        <v>2.0000000000000002E-5</v>
      </c>
      <c r="Q169" s="147">
        <f t="shared" si="42"/>
        <v>1E-4</v>
      </c>
      <c r="R169" s="147">
        <v>0</v>
      </c>
      <c r="S169" s="148">
        <f t="shared" si="43"/>
        <v>0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Q169" s="149" t="s">
        <v>190</v>
      </c>
      <c r="AS169" s="149" t="s">
        <v>138</v>
      </c>
      <c r="AT169" s="149" t="s">
        <v>142</v>
      </c>
      <c r="AX169" s="14" t="s">
        <v>136</v>
      </c>
      <c r="BD169" s="150">
        <f t="shared" si="44"/>
        <v>0</v>
      </c>
      <c r="BE169" s="150">
        <f t="shared" si="45"/>
        <v>0</v>
      </c>
      <c r="BF169" s="150">
        <f t="shared" si="46"/>
        <v>0</v>
      </c>
      <c r="BG169" s="150">
        <f t="shared" si="47"/>
        <v>0</v>
      </c>
      <c r="BH169" s="150">
        <f t="shared" si="48"/>
        <v>0</v>
      </c>
      <c r="BI169" s="14" t="s">
        <v>142</v>
      </c>
      <c r="BJ169" s="150">
        <f t="shared" si="49"/>
        <v>0</v>
      </c>
      <c r="BK169" s="14" t="s">
        <v>190</v>
      </c>
      <c r="BL169" s="149" t="s">
        <v>631</v>
      </c>
    </row>
    <row r="170" spans="1:64" s="2" customFormat="1" ht="24" customHeight="1">
      <c r="A170" s="26"/>
      <c r="B170" s="138"/>
      <c r="C170" s="151" t="s">
        <v>250</v>
      </c>
      <c r="D170" s="151" t="s">
        <v>182</v>
      </c>
      <c r="E170" s="152" t="s">
        <v>843</v>
      </c>
      <c r="F170" s="153" t="s">
        <v>252</v>
      </c>
      <c r="G170" s="154">
        <v>5</v>
      </c>
      <c r="H170" s="155"/>
      <c r="I170" s="155">
        <f t="shared" si="40"/>
        <v>0</v>
      </c>
      <c r="J170" s="156"/>
      <c r="K170" s="157"/>
      <c r="L170" s="158" t="s">
        <v>1</v>
      </c>
      <c r="M170" s="159" t="s">
        <v>37</v>
      </c>
      <c r="N170" s="147">
        <v>0</v>
      </c>
      <c r="O170" s="147">
        <f t="shared" si="41"/>
        <v>0</v>
      </c>
      <c r="P170" s="147">
        <v>5.9999999999999995E-4</v>
      </c>
      <c r="Q170" s="147">
        <f t="shared" si="42"/>
        <v>2.9999999999999996E-3</v>
      </c>
      <c r="R170" s="147">
        <v>0</v>
      </c>
      <c r="S170" s="148">
        <f t="shared" si="43"/>
        <v>0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Q170" s="149" t="s">
        <v>238</v>
      </c>
      <c r="AS170" s="149" t="s">
        <v>182</v>
      </c>
      <c r="AT170" s="149" t="s">
        <v>142</v>
      </c>
      <c r="AX170" s="14" t="s">
        <v>136</v>
      </c>
      <c r="BD170" s="150">
        <f t="shared" si="44"/>
        <v>0</v>
      </c>
      <c r="BE170" s="150">
        <f t="shared" si="45"/>
        <v>0</v>
      </c>
      <c r="BF170" s="150">
        <f t="shared" si="46"/>
        <v>0</v>
      </c>
      <c r="BG170" s="150">
        <f t="shared" si="47"/>
        <v>0</v>
      </c>
      <c r="BH170" s="150">
        <f t="shared" si="48"/>
        <v>0</v>
      </c>
      <c r="BI170" s="14" t="s">
        <v>142</v>
      </c>
      <c r="BJ170" s="150">
        <f t="shared" si="49"/>
        <v>0</v>
      </c>
      <c r="BK170" s="14" t="s">
        <v>190</v>
      </c>
      <c r="BL170" s="149" t="s">
        <v>632</v>
      </c>
    </row>
    <row r="171" spans="1:64" s="2" customFormat="1" ht="24" customHeight="1">
      <c r="A171" s="26"/>
      <c r="B171" s="138"/>
      <c r="C171" s="151" t="s">
        <v>254</v>
      </c>
      <c r="D171" s="151" t="s">
        <v>182</v>
      </c>
      <c r="E171" s="152" t="s">
        <v>844</v>
      </c>
      <c r="F171" s="153" t="s">
        <v>252</v>
      </c>
      <c r="G171" s="154">
        <v>3</v>
      </c>
      <c r="H171" s="155"/>
      <c r="I171" s="155">
        <f t="shared" si="40"/>
        <v>0</v>
      </c>
      <c r="J171" s="156"/>
      <c r="K171" s="157"/>
      <c r="L171" s="158" t="s">
        <v>1</v>
      </c>
      <c r="M171" s="159" t="s">
        <v>37</v>
      </c>
      <c r="N171" s="147">
        <v>0</v>
      </c>
      <c r="O171" s="147">
        <f t="shared" si="41"/>
        <v>0</v>
      </c>
      <c r="P171" s="147">
        <v>8.9999999999999998E-4</v>
      </c>
      <c r="Q171" s="147">
        <f t="shared" si="42"/>
        <v>2.7000000000000001E-3</v>
      </c>
      <c r="R171" s="147">
        <v>0</v>
      </c>
      <c r="S171" s="148">
        <f t="shared" si="43"/>
        <v>0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Q171" s="149" t="s">
        <v>238</v>
      </c>
      <c r="AS171" s="149" t="s">
        <v>182</v>
      </c>
      <c r="AT171" s="149" t="s">
        <v>142</v>
      </c>
      <c r="AX171" s="14" t="s">
        <v>136</v>
      </c>
      <c r="BD171" s="150">
        <f t="shared" si="44"/>
        <v>0</v>
      </c>
      <c r="BE171" s="150">
        <f t="shared" si="45"/>
        <v>0</v>
      </c>
      <c r="BF171" s="150">
        <f t="shared" si="46"/>
        <v>0</v>
      </c>
      <c r="BG171" s="150">
        <f t="shared" si="47"/>
        <v>0</v>
      </c>
      <c r="BH171" s="150">
        <f t="shared" si="48"/>
        <v>0</v>
      </c>
      <c r="BI171" s="14" t="s">
        <v>142</v>
      </c>
      <c r="BJ171" s="150">
        <f t="shared" si="49"/>
        <v>0</v>
      </c>
      <c r="BK171" s="14" t="s">
        <v>190</v>
      </c>
      <c r="BL171" s="149" t="s">
        <v>633</v>
      </c>
    </row>
    <row r="172" spans="1:64" s="2" customFormat="1" ht="16.5" customHeight="1">
      <c r="A172" s="26"/>
      <c r="B172" s="138"/>
      <c r="C172" s="151" t="s">
        <v>257</v>
      </c>
      <c r="D172" s="151" t="s">
        <v>182</v>
      </c>
      <c r="E172" s="152" t="s">
        <v>634</v>
      </c>
      <c r="F172" s="153" t="s">
        <v>252</v>
      </c>
      <c r="G172" s="154">
        <v>4</v>
      </c>
      <c r="H172" s="155"/>
      <c r="I172" s="155">
        <f t="shared" si="40"/>
        <v>0</v>
      </c>
      <c r="J172" s="156"/>
      <c r="K172" s="157"/>
      <c r="L172" s="158" t="s">
        <v>1</v>
      </c>
      <c r="M172" s="159" t="s">
        <v>37</v>
      </c>
      <c r="N172" s="147">
        <v>0</v>
      </c>
      <c r="O172" s="147">
        <f t="shared" si="41"/>
        <v>0</v>
      </c>
      <c r="P172" s="147">
        <v>3.8999999999999999E-4</v>
      </c>
      <c r="Q172" s="147">
        <f t="shared" si="42"/>
        <v>1.56E-3</v>
      </c>
      <c r="R172" s="147">
        <v>0</v>
      </c>
      <c r="S172" s="148">
        <f t="shared" si="43"/>
        <v>0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Q172" s="149" t="s">
        <v>238</v>
      </c>
      <c r="AS172" s="149" t="s">
        <v>182</v>
      </c>
      <c r="AT172" s="149" t="s">
        <v>142</v>
      </c>
      <c r="AX172" s="14" t="s">
        <v>136</v>
      </c>
      <c r="BD172" s="150">
        <f t="shared" si="44"/>
        <v>0</v>
      </c>
      <c r="BE172" s="150">
        <f t="shared" si="45"/>
        <v>0</v>
      </c>
      <c r="BF172" s="150">
        <f t="shared" si="46"/>
        <v>0</v>
      </c>
      <c r="BG172" s="150">
        <f t="shared" si="47"/>
        <v>0</v>
      </c>
      <c r="BH172" s="150">
        <f t="shared" si="48"/>
        <v>0</v>
      </c>
      <c r="BI172" s="14" t="s">
        <v>142</v>
      </c>
      <c r="BJ172" s="150">
        <f t="shared" si="49"/>
        <v>0</v>
      </c>
      <c r="BK172" s="14" t="s">
        <v>190</v>
      </c>
      <c r="BL172" s="149" t="s">
        <v>635</v>
      </c>
    </row>
    <row r="173" spans="1:64" s="2" customFormat="1" ht="16.5" customHeight="1">
      <c r="A173" s="26"/>
      <c r="B173" s="138"/>
      <c r="C173" s="151" t="s">
        <v>260</v>
      </c>
      <c r="D173" s="151" t="s">
        <v>182</v>
      </c>
      <c r="E173" s="152" t="s">
        <v>636</v>
      </c>
      <c r="F173" s="153" t="s">
        <v>252</v>
      </c>
      <c r="G173" s="154">
        <v>3</v>
      </c>
      <c r="H173" s="155"/>
      <c r="I173" s="155">
        <f t="shared" si="40"/>
        <v>0</v>
      </c>
      <c r="J173" s="156"/>
      <c r="K173" s="157"/>
      <c r="L173" s="158" t="s">
        <v>1</v>
      </c>
      <c r="M173" s="159" t="s">
        <v>37</v>
      </c>
      <c r="N173" s="147">
        <v>0</v>
      </c>
      <c r="O173" s="147">
        <f t="shared" si="41"/>
        <v>0</v>
      </c>
      <c r="P173" s="147">
        <v>1E-4</v>
      </c>
      <c r="Q173" s="147">
        <f t="shared" si="42"/>
        <v>3.0000000000000003E-4</v>
      </c>
      <c r="R173" s="147">
        <v>0</v>
      </c>
      <c r="S173" s="148">
        <f t="shared" si="43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Q173" s="149" t="s">
        <v>238</v>
      </c>
      <c r="AS173" s="149" t="s">
        <v>182</v>
      </c>
      <c r="AT173" s="149" t="s">
        <v>142</v>
      </c>
      <c r="AX173" s="14" t="s">
        <v>136</v>
      </c>
      <c r="BD173" s="150">
        <f t="shared" si="44"/>
        <v>0</v>
      </c>
      <c r="BE173" s="150">
        <f t="shared" si="45"/>
        <v>0</v>
      </c>
      <c r="BF173" s="150">
        <f t="shared" si="46"/>
        <v>0</v>
      </c>
      <c r="BG173" s="150">
        <f t="shared" si="47"/>
        <v>0</v>
      </c>
      <c r="BH173" s="150">
        <f t="shared" si="48"/>
        <v>0</v>
      </c>
      <c r="BI173" s="14" t="s">
        <v>142</v>
      </c>
      <c r="BJ173" s="150">
        <f t="shared" si="49"/>
        <v>0</v>
      </c>
      <c r="BK173" s="14" t="s">
        <v>190</v>
      </c>
      <c r="BL173" s="149" t="s">
        <v>637</v>
      </c>
    </row>
    <row r="174" spans="1:64" s="2" customFormat="1" ht="24" customHeight="1">
      <c r="A174" s="26"/>
      <c r="B174" s="138"/>
      <c r="C174" s="151" t="s">
        <v>263</v>
      </c>
      <c r="D174" s="151" t="s">
        <v>182</v>
      </c>
      <c r="E174" s="152" t="s">
        <v>845</v>
      </c>
      <c r="F174" s="153" t="s">
        <v>252</v>
      </c>
      <c r="G174" s="154">
        <v>1</v>
      </c>
      <c r="H174" s="155"/>
      <c r="I174" s="155">
        <f t="shared" si="40"/>
        <v>0</v>
      </c>
      <c r="J174" s="156"/>
      <c r="K174" s="157"/>
      <c r="L174" s="158" t="s">
        <v>1</v>
      </c>
      <c r="M174" s="159" t="s">
        <v>37</v>
      </c>
      <c r="N174" s="147">
        <v>0</v>
      </c>
      <c r="O174" s="147">
        <f t="shared" si="41"/>
        <v>0</v>
      </c>
      <c r="P174" s="147">
        <v>3.1E-4</v>
      </c>
      <c r="Q174" s="147">
        <f t="shared" si="42"/>
        <v>3.1E-4</v>
      </c>
      <c r="R174" s="147">
        <v>0</v>
      </c>
      <c r="S174" s="148">
        <f t="shared" si="43"/>
        <v>0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Q174" s="149" t="s">
        <v>238</v>
      </c>
      <c r="AS174" s="149" t="s">
        <v>182</v>
      </c>
      <c r="AT174" s="149" t="s">
        <v>142</v>
      </c>
      <c r="AX174" s="14" t="s">
        <v>136</v>
      </c>
      <c r="BD174" s="150">
        <f t="shared" si="44"/>
        <v>0</v>
      </c>
      <c r="BE174" s="150">
        <f t="shared" si="45"/>
        <v>0</v>
      </c>
      <c r="BF174" s="150">
        <f t="shared" si="46"/>
        <v>0</v>
      </c>
      <c r="BG174" s="150">
        <f t="shared" si="47"/>
        <v>0</v>
      </c>
      <c r="BH174" s="150">
        <f t="shared" si="48"/>
        <v>0</v>
      </c>
      <c r="BI174" s="14" t="s">
        <v>142</v>
      </c>
      <c r="BJ174" s="150">
        <f t="shared" si="49"/>
        <v>0</v>
      </c>
      <c r="BK174" s="14" t="s">
        <v>190</v>
      </c>
      <c r="BL174" s="149" t="s">
        <v>638</v>
      </c>
    </row>
    <row r="175" spans="1:64" s="2" customFormat="1" ht="16.5" customHeight="1">
      <c r="A175" s="26"/>
      <c r="B175" s="138"/>
      <c r="C175" s="139" t="s">
        <v>229</v>
      </c>
      <c r="D175" s="139" t="s">
        <v>138</v>
      </c>
      <c r="E175" s="140" t="s">
        <v>639</v>
      </c>
      <c r="F175" s="141" t="s">
        <v>252</v>
      </c>
      <c r="G175" s="142">
        <v>3</v>
      </c>
      <c r="H175" s="143"/>
      <c r="I175" s="143">
        <f t="shared" si="40"/>
        <v>0</v>
      </c>
      <c r="J175" s="144"/>
      <c r="K175" s="27"/>
      <c r="L175" s="145" t="s">
        <v>1</v>
      </c>
      <c r="M175" s="146" t="s">
        <v>37</v>
      </c>
      <c r="N175" s="147">
        <v>0.19502</v>
      </c>
      <c r="O175" s="147">
        <f t="shared" si="41"/>
        <v>0.58506000000000002</v>
      </c>
      <c r="P175" s="147">
        <v>2.0000000000000002E-5</v>
      </c>
      <c r="Q175" s="147">
        <f t="shared" si="42"/>
        <v>6.0000000000000008E-5</v>
      </c>
      <c r="R175" s="147">
        <v>0</v>
      </c>
      <c r="S175" s="148">
        <f t="shared" si="43"/>
        <v>0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Q175" s="149" t="s">
        <v>190</v>
      </c>
      <c r="AS175" s="149" t="s">
        <v>138</v>
      </c>
      <c r="AT175" s="149" t="s">
        <v>142</v>
      </c>
      <c r="AX175" s="14" t="s">
        <v>136</v>
      </c>
      <c r="BD175" s="150">
        <f t="shared" si="44"/>
        <v>0</v>
      </c>
      <c r="BE175" s="150">
        <f t="shared" si="45"/>
        <v>0</v>
      </c>
      <c r="BF175" s="150">
        <f t="shared" si="46"/>
        <v>0</v>
      </c>
      <c r="BG175" s="150">
        <f t="shared" si="47"/>
        <v>0</v>
      </c>
      <c r="BH175" s="150">
        <f t="shared" si="48"/>
        <v>0</v>
      </c>
      <c r="BI175" s="14" t="s">
        <v>142</v>
      </c>
      <c r="BJ175" s="150">
        <f t="shared" si="49"/>
        <v>0</v>
      </c>
      <c r="BK175" s="14" t="s">
        <v>190</v>
      </c>
      <c r="BL175" s="149" t="s">
        <v>640</v>
      </c>
    </row>
    <row r="176" spans="1:64" s="2" customFormat="1" ht="24" customHeight="1">
      <c r="A176" s="26"/>
      <c r="B176" s="138"/>
      <c r="C176" s="139" t="s">
        <v>232</v>
      </c>
      <c r="D176" s="139" t="s">
        <v>138</v>
      </c>
      <c r="E176" s="140" t="s">
        <v>641</v>
      </c>
      <c r="F176" s="141" t="s">
        <v>252</v>
      </c>
      <c r="G176" s="142">
        <v>1</v>
      </c>
      <c r="H176" s="143"/>
      <c r="I176" s="143">
        <f t="shared" si="40"/>
        <v>0</v>
      </c>
      <c r="J176" s="144"/>
      <c r="K176" s="27"/>
      <c r="L176" s="145" t="s">
        <v>1</v>
      </c>
      <c r="M176" s="146" t="s">
        <v>37</v>
      </c>
      <c r="N176" s="147">
        <v>0.10501000000000001</v>
      </c>
      <c r="O176" s="147">
        <f t="shared" si="41"/>
        <v>0.10501000000000001</v>
      </c>
      <c r="P176" s="147">
        <v>1.0000000000000001E-5</v>
      </c>
      <c r="Q176" s="147">
        <f t="shared" si="42"/>
        <v>1.0000000000000001E-5</v>
      </c>
      <c r="R176" s="147">
        <v>0</v>
      </c>
      <c r="S176" s="148">
        <f t="shared" si="43"/>
        <v>0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Q176" s="149" t="s">
        <v>190</v>
      </c>
      <c r="AS176" s="149" t="s">
        <v>138</v>
      </c>
      <c r="AT176" s="149" t="s">
        <v>142</v>
      </c>
      <c r="AX176" s="14" t="s">
        <v>136</v>
      </c>
      <c r="BD176" s="150">
        <f t="shared" si="44"/>
        <v>0</v>
      </c>
      <c r="BE176" s="150">
        <f t="shared" si="45"/>
        <v>0</v>
      </c>
      <c r="BF176" s="150">
        <f t="shared" si="46"/>
        <v>0</v>
      </c>
      <c r="BG176" s="150">
        <f t="shared" si="47"/>
        <v>0</v>
      </c>
      <c r="BH176" s="150">
        <f t="shared" si="48"/>
        <v>0</v>
      </c>
      <c r="BI176" s="14" t="s">
        <v>142</v>
      </c>
      <c r="BJ176" s="150">
        <f t="shared" si="49"/>
        <v>0</v>
      </c>
      <c r="BK176" s="14" t="s">
        <v>190</v>
      </c>
      <c r="BL176" s="149" t="s">
        <v>642</v>
      </c>
    </row>
    <row r="177" spans="1:64" s="2" customFormat="1" ht="24" customHeight="1">
      <c r="A177" s="26"/>
      <c r="B177" s="138"/>
      <c r="C177" s="151" t="s">
        <v>235</v>
      </c>
      <c r="D177" s="151" t="s">
        <v>182</v>
      </c>
      <c r="E177" s="152" t="s">
        <v>846</v>
      </c>
      <c r="F177" s="153" t="s">
        <v>252</v>
      </c>
      <c r="G177" s="154">
        <v>1</v>
      </c>
      <c r="H177" s="155"/>
      <c r="I177" s="155">
        <f t="shared" si="40"/>
        <v>0</v>
      </c>
      <c r="J177" s="156"/>
      <c r="K177" s="157"/>
      <c r="L177" s="158" t="s">
        <v>1</v>
      </c>
      <c r="M177" s="159" t="s">
        <v>37</v>
      </c>
      <c r="N177" s="147">
        <v>0</v>
      </c>
      <c r="O177" s="147">
        <f t="shared" si="41"/>
        <v>0</v>
      </c>
      <c r="P177" s="147">
        <v>1E-4</v>
      </c>
      <c r="Q177" s="147">
        <f t="shared" si="42"/>
        <v>1E-4</v>
      </c>
      <c r="R177" s="147">
        <v>0</v>
      </c>
      <c r="S177" s="148">
        <f t="shared" si="43"/>
        <v>0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Q177" s="149" t="s">
        <v>238</v>
      </c>
      <c r="AS177" s="149" t="s">
        <v>182</v>
      </c>
      <c r="AT177" s="149" t="s">
        <v>142</v>
      </c>
      <c r="AX177" s="14" t="s">
        <v>136</v>
      </c>
      <c r="BD177" s="150">
        <f t="shared" si="44"/>
        <v>0</v>
      </c>
      <c r="BE177" s="150">
        <f t="shared" si="45"/>
        <v>0</v>
      </c>
      <c r="BF177" s="150">
        <f t="shared" si="46"/>
        <v>0</v>
      </c>
      <c r="BG177" s="150">
        <f t="shared" si="47"/>
        <v>0</v>
      </c>
      <c r="BH177" s="150">
        <f t="shared" si="48"/>
        <v>0</v>
      </c>
      <c r="BI177" s="14" t="s">
        <v>142</v>
      </c>
      <c r="BJ177" s="150">
        <f t="shared" si="49"/>
        <v>0</v>
      </c>
      <c r="BK177" s="14" t="s">
        <v>190</v>
      </c>
      <c r="BL177" s="149" t="s">
        <v>643</v>
      </c>
    </row>
    <row r="178" spans="1:64" s="2" customFormat="1" ht="24" customHeight="1">
      <c r="A178" s="26"/>
      <c r="B178" s="138"/>
      <c r="C178" s="151" t="s">
        <v>238</v>
      </c>
      <c r="D178" s="151" t="s">
        <v>182</v>
      </c>
      <c r="E178" s="152" t="s">
        <v>847</v>
      </c>
      <c r="F178" s="153" t="s">
        <v>252</v>
      </c>
      <c r="G178" s="154">
        <v>1</v>
      </c>
      <c r="H178" s="155"/>
      <c r="I178" s="155">
        <f t="shared" si="40"/>
        <v>0</v>
      </c>
      <c r="J178" s="156"/>
      <c r="K178" s="157"/>
      <c r="L178" s="158" t="s">
        <v>1</v>
      </c>
      <c r="M178" s="159" t="s">
        <v>37</v>
      </c>
      <c r="N178" s="147">
        <v>0</v>
      </c>
      <c r="O178" s="147">
        <f t="shared" si="41"/>
        <v>0</v>
      </c>
      <c r="P178" s="147">
        <v>1.2999999999999999E-4</v>
      </c>
      <c r="Q178" s="147">
        <f t="shared" si="42"/>
        <v>1.2999999999999999E-4</v>
      </c>
      <c r="R178" s="147">
        <v>0</v>
      </c>
      <c r="S178" s="148">
        <f t="shared" si="43"/>
        <v>0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Q178" s="149" t="s">
        <v>238</v>
      </c>
      <c r="AS178" s="149" t="s">
        <v>182</v>
      </c>
      <c r="AT178" s="149" t="s">
        <v>142</v>
      </c>
      <c r="AX178" s="14" t="s">
        <v>136</v>
      </c>
      <c r="BD178" s="150">
        <f t="shared" si="44"/>
        <v>0</v>
      </c>
      <c r="BE178" s="150">
        <f t="shared" si="45"/>
        <v>0</v>
      </c>
      <c r="BF178" s="150">
        <f t="shared" si="46"/>
        <v>0</v>
      </c>
      <c r="BG178" s="150">
        <f t="shared" si="47"/>
        <v>0</v>
      </c>
      <c r="BH178" s="150">
        <f t="shared" si="48"/>
        <v>0</v>
      </c>
      <c r="BI178" s="14" t="s">
        <v>142</v>
      </c>
      <c r="BJ178" s="150">
        <f t="shared" si="49"/>
        <v>0</v>
      </c>
      <c r="BK178" s="14" t="s">
        <v>190</v>
      </c>
      <c r="BL178" s="149" t="s">
        <v>644</v>
      </c>
    </row>
    <row r="179" spans="1:64" s="2" customFormat="1" ht="24" customHeight="1">
      <c r="A179" s="26"/>
      <c r="B179" s="138"/>
      <c r="C179" s="139" t="s">
        <v>266</v>
      </c>
      <c r="D179" s="139" t="s">
        <v>138</v>
      </c>
      <c r="E179" s="140" t="s">
        <v>645</v>
      </c>
      <c r="F179" s="141" t="s">
        <v>252</v>
      </c>
      <c r="G179" s="142">
        <v>2</v>
      </c>
      <c r="H179" s="143"/>
      <c r="I179" s="143">
        <f t="shared" si="40"/>
        <v>0</v>
      </c>
      <c r="J179" s="144"/>
      <c r="K179" s="27"/>
      <c r="L179" s="145" t="s">
        <v>1</v>
      </c>
      <c r="M179" s="146" t="s">
        <v>37</v>
      </c>
      <c r="N179" s="147">
        <v>0.11501</v>
      </c>
      <c r="O179" s="147">
        <f t="shared" si="41"/>
        <v>0.23002</v>
      </c>
      <c r="P179" s="147">
        <v>2.0000000000000002E-5</v>
      </c>
      <c r="Q179" s="147">
        <f t="shared" si="42"/>
        <v>4.0000000000000003E-5</v>
      </c>
      <c r="R179" s="147">
        <v>0</v>
      </c>
      <c r="S179" s="148">
        <f t="shared" si="43"/>
        <v>0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Q179" s="149" t="s">
        <v>190</v>
      </c>
      <c r="AS179" s="149" t="s">
        <v>138</v>
      </c>
      <c r="AT179" s="149" t="s">
        <v>142</v>
      </c>
      <c r="AX179" s="14" t="s">
        <v>136</v>
      </c>
      <c r="BD179" s="150">
        <f t="shared" si="44"/>
        <v>0</v>
      </c>
      <c r="BE179" s="150">
        <f t="shared" si="45"/>
        <v>0</v>
      </c>
      <c r="BF179" s="150">
        <f t="shared" si="46"/>
        <v>0</v>
      </c>
      <c r="BG179" s="150">
        <f t="shared" si="47"/>
        <v>0</v>
      </c>
      <c r="BH179" s="150">
        <f t="shared" si="48"/>
        <v>0</v>
      </c>
      <c r="BI179" s="14" t="s">
        <v>142</v>
      </c>
      <c r="BJ179" s="150">
        <f t="shared" si="49"/>
        <v>0</v>
      </c>
      <c r="BK179" s="14" t="s">
        <v>190</v>
      </c>
      <c r="BL179" s="149" t="s">
        <v>646</v>
      </c>
    </row>
    <row r="180" spans="1:64" s="2" customFormat="1" ht="24" customHeight="1">
      <c r="A180" s="26"/>
      <c r="B180" s="138"/>
      <c r="C180" s="151" t="s">
        <v>269</v>
      </c>
      <c r="D180" s="151" t="s">
        <v>182</v>
      </c>
      <c r="E180" s="152" t="s">
        <v>848</v>
      </c>
      <c r="F180" s="153" t="s">
        <v>252</v>
      </c>
      <c r="G180" s="154">
        <v>2</v>
      </c>
      <c r="H180" s="155"/>
      <c r="I180" s="155">
        <f t="shared" si="40"/>
        <v>0</v>
      </c>
      <c r="J180" s="156"/>
      <c r="K180" s="157"/>
      <c r="L180" s="158" t="s">
        <v>1</v>
      </c>
      <c r="M180" s="159" t="s">
        <v>37</v>
      </c>
      <c r="N180" s="147">
        <v>0</v>
      </c>
      <c r="O180" s="147">
        <f t="shared" si="41"/>
        <v>0</v>
      </c>
      <c r="P180" s="147">
        <v>1E-4</v>
      </c>
      <c r="Q180" s="147">
        <f t="shared" si="42"/>
        <v>2.0000000000000001E-4</v>
      </c>
      <c r="R180" s="147">
        <v>0</v>
      </c>
      <c r="S180" s="148">
        <f t="shared" si="43"/>
        <v>0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Q180" s="149" t="s">
        <v>238</v>
      </c>
      <c r="AS180" s="149" t="s">
        <v>182</v>
      </c>
      <c r="AT180" s="149" t="s">
        <v>142</v>
      </c>
      <c r="AX180" s="14" t="s">
        <v>136</v>
      </c>
      <c r="BD180" s="150">
        <f t="shared" si="44"/>
        <v>0</v>
      </c>
      <c r="BE180" s="150">
        <f t="shared" si="45"/>
        <v>0</v>
      </c>
      <c r="BF180" s="150">
        <f t="shared" si="46"/>
        <v>0</v>
      </c>
      <c r="BG180" s="150">
        <f t="shared" si="47"/>
        <v>0</v>
      </c>
      <c r="BH180" s="150">
        <f t="shared" si="48"/>
        <v>0</v>
      </c>
      <c r="BI180" s="14" t="s">
        <v>142</v>
      </c>
      <c r="BJ180" s="150">
        <f t="shared" si="49"/>
        <v>0</v>
      </c>
      <c r="BK180" s="14" t="s">
        <v>190</v>
      </c>
      <c r="BL180" s="149" t="s">
        <v>647</v>
      </c>
    </row>
    <row r="181" spans="1:64" s="2" customFormat="1" ht="24" customHeight="1">
      <c r="A181" s="26"/>
      <c r="B181" s="138"/>
      <c r="C181" s="151" t="s">
        <v>272</v>
      </c>
      <c r="D181" s="151" t="s">
        <v>182</v>
      </c>
      <c r="E181" s="152" t="s">
        <v>849</v>
      </c>
      <c r="F181" s="153" t="s">
        <v>252</v>
      </c>
      <c r="G181" s="154">
        <v>2</v>
      </c>
      <c r="H181" s="155"/>
      <c r="I181" s="155">
        <f t="shared" si="40"/>
        <v>0</v>
      </c>
      <c r="J181" s="156"/>
      <c r="K181" s="157"/>
      <c r="L181" s="158" t="s">
        <v>1</v>
      </c>
      <c r="M181" s="159" t="s">
        <v>37</v>
      </c>
      <c r="N181" s="147">
        <v>0</v>
      </c>
      <c r="O181" s="147">
        <f t="shared" si="41"/>
        <v>0</v>
      </c>
      <c r="P181" s="147">
        <v>1.6000000000000001E-4</v>
      </c>
      <c r="Q181" s="147">
        <f t="shared" si="42"/>
        <v>3.2000000000000003E-4</v>
      </c>
      <c r="R181" s="147">
        <v>0</v>
      </c>
      <c r="S181" s="148">
        <f t="shared" si="43"/>
        <v>0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Q181" s="149" t="s">
        <v>238</v>
      </c>
      <c r="AS181" s="149" t="s">
        <v>182</v>
      </c>
      <c r="AT181" s="149" t="s">
        <v>142</v>
      </c>
      <c r="AX181" s="14" t="s">
        <v>136</v>
      </c>
      <c r="BD181" s="150">
        <f t="shared" si="44"/>
        <v>0</v>
      </c>
      <c r="BE181" s="150">
        <f t="shared" si="45"/>
        <v>0</v>
      </c>
      <c r="BF181" s="150">
        <f t="shared" si="46"/>
        <v>0</v>
      </c>
      <c r="BG181" s="150">
        <f t="shared" si="47"/>
        <v>0</v>
      </c>
      <c r="BH181" s="150">
        <f t="shared" si="48"/>
        <v>0</v>
      </c>
      <c r="BI181" s="14" t="s">
        <v>142</v>
      </c>
      <c r="BJ181" s="150">
        <f t="shared" si="49"/>
        <v>0</v>
      </c>
      <c r="BK181" s="14" t="s">
        <v>190</v>
      </c>
      <c r="BL181" s="149" t="s">
        <v>648</v>
      </c>
    </row>
    <row r="182" spans="1:64" s="2" customFormat="1" ht="16.5" customHeight="1">
      <c r="A182" s="26"/>
      <c r="B182" s="138"/>
      <c r="C182" s="139" t="s">
        <v>290</v>
      </c>
      <c r="D182" s="139" t="s">
        <v>138</v>
      </c>
      <c r="E182" s="140" t="s">
        <v>649</v>
      </c>
      <c r="F182" s="141" t="s">
        <v>252</v>
      </c>
      <c r="G182" s="142">
        <v>1</v>
      </c>
      <c r="H182" s="143"/>
      <c r="I182" s="143">
        <f t="shared" si="40"/>
        <v>0</v>
      </c>
      <c r="J182" s="144"/>
      <c r="K182" s="27"/>
      <c r="L182" s="145" t="s">
        <v>1</v>
      </c>
      <c r="M182" s="146" t="s">
        <v>37</v>
      </c>
      <c r="N182" s="147">
        <v>0.16622999999999999</v>
      </c>
      <c r="O182" s="147">
        <f t="shared" si="41"/>
        <v>0.16622999999999999</v>
      </c>
      <c r="P182" s="147">
        <v>3.8999999999999999E-4</v>
      </c>
      <c r="Q182" s="147">
        <f t="shared" si="42"/>
        <v>3.8999999999999999E-4</v>
      </c>
      <c r="R182" s="147">
        <v>0</v>
      </c>
      <c r="S182" s="148">
        <f t="shared" si="43"/>
        <v>0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Q182" s="149" t="s">
        <v>190</v>
      </c>
      <c r="AS182" s="149" t="s">
        <v>138</v>
      </c>
      <c r="AT182" s="149" t="s">
        <v>142</v>
      </c>
      <c r="AX182" s="14" t="s">
        <v>136</v>
      </c>
      <c r="BD182" s="150">
        <f t="shared" si="44"/>
        <v>0</v>
      </c>
      <c r="BE182" s="150">
        <f t="shared" si="45"/>
        <v>0</v>
      </c>
      <c r="BF182" s="150">
        <f t="shared" si="46"/>
        <v>0</v>
      </c>
      <c r="BG182" s="150">
        <f t="shared" si="47"/>
        <v>0</v>
      </c>
      <c r="BH182" s="150">
        <f t="shared" si="48"/>
        <v>0</v>
      </c>
      <c r="BI182" s="14" t="s">
        <v>142</v>
      </c>
      <c r="BJ182" s="150">
        <f t="shared" si="49"/>
        <v>0</v>
      </c>
      <c r="BK182" s="14" t="s">
        <v>190</v>
      </c>
      <c r="BL182" s="149" t="s">
        <v>650</v>
      </c>
    </row>
    <row r="183" spans="1:64" s="2" customFormat="1" ht="24" customHeight="1">
      <c r="A183" s="26"/>
      <c r="B183" s="138"/>
      <c r="C183" s="139" t="s">
        <v>241</v>
      </c>
      <c r="D183" s="139" t="s">
        <v>138</v>
      </c>
      <c r="E183" s="140" t="s">
        <v>651</v>
      </c>
      <c r="F183" s="141" t="s">
        <v>252</v>
      </c>
      <c r="G183" s="142">
        <v>1</v>
      </c>
      <c r="H183" s="143"/>
      <c r="I183" s="143">
        <f t="shared" si="40"/>
        <v>0</v>
      </c>
      <c r="J183" s="144"/>
      <c r="K183" s="27"/>
      <c r="L183" s="145" t="s">
        <v>1</v>
      </c>
      <c r="M183" s="146" t="s">
        <v>37</v>
      </c>
      <c r="N183" s="147">
        <v>0.21304999999999999</v>
      </c>
      <c r="O183" s="147">
        <f t="shared" si="41"/>
        <v>0.21304999999999999</v>
      </c>
      <c r="P183" s="147">
        <v>1.0000000000000001E-5</v>
      </c>
      <c r="Q183" s="147">
        <f t="shared" si="42"/>
        <v>1.0000000000000001E-5</v>
      </c>
      <c r="R183" s="147">
        <v>0</v>
      </c>
      <c r="S183" s="148">
        <f t="shared" si="43"/>
        <v>0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Q183" s="149" t="s">
        <v>190</v>
      </c>
      <c r="AS183" s="149" t="s">
        <v>138</v>
      </c>
      <c r="AT183" s="149" t="s">
        <v>142</v>
      </c>
      <c r="AX183" s="14" t="s">
        <v>136</v>
      </c>
      <c r="BD183" s="150">
        <f t="shared" si="44"/>
        <v>0</v>
      </c>
      <c r="BE183" s="150">
        <f t="shared" si="45"/>
        <v>0</v>
      </c>
      <c r="BF183" s="150">
        <f t="shared" si="46"/>
        <v>0</v>
      </c>
      <c r="BG183" s="150">
        <f t="shared" si="47"/>
        <v>0</v>
      </c>
      <c r="BH183" s="150">
        <f t="shared" si="48"/>
        <v>0</v>
      </c>
      <c r="BI183" s="14" t="s">
        <v>142</v>
      </c>
      <c r="BJ183" s="150">
        <f t="shared" si="49"/>
        <v>0</v>
      </c>
      <c r="BK183" s="14" t="s">
        <v>190</v>
      </c>
      <c r="BL183" s="149" t="s">
        <v>652</v>
      </c>
    </row>
    <row r="184" spans="1:64" s="2" customFormat="1" ht="16.5" customHeight="1">
      <c r="A184" s="26"/>
      <c r="B184" s="138"/>
      <c r="C184" s="151" t="s">
        <v>244</v>
      </c>
      <c r="D184" s="151" t="s">
        <v>182</v>
      </c>
      <c r="E184" s="152" t="s">
        <v>653</v>
      </c>
      <c r="F184" s="153" t="s">
        <v>252</v>
      </c>
      <c r="G184" s="154">
        <v>1</v>
      </c>
      <c r="H184" s="155"/>
      <c r="I184" s="155">
        <f t="shared" si="40"/>
        <v>0</v>
      </c>
      <c r="J184" s="156"/>
      <c r="K184" s="157"/>
      <c r="L184" s="158" t="s">
        <v>1</v>
      </c>
      <c r="M184" s="159" t="s">
        <v>37</v>
      </c>
      <c r="N184" s="147">
        <v>0</v>
      </c>
      <c r="O184" s="147">
        <f t="shared" si="41"/>
        <v>0</v>
      </c>
      <c r="P184" s="147">
        <v>8.4999999999999995E-4</v>
      </c>
      <c r="Q184" s="147">
        <f t="shared" si="42"/>
        <v>8.4999999999999995E-4</v>
      </c>
      <c r="R184" s="147">
        <v>0</v>
      </c>
      <c r="S184" s="148">
        <f t="shared" si="43"/>
        <v>0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Q184" s="149" t="s">
        <v>238</v>
      </c>
      <c r="AS184" s="149" t="s">
        <v>182</v>
      </c>
      <c r="AT184" s="149" t="s">
        <v>142</v>
      </c>
      <c r="AX184" s="14" t="s">
        <v>136</v>
      </c>
      <c r="BD184" s="150">
        <f t="shared" si="44"/>
        <v>0</v>
      </c>
      <c r="BE184" s="150">
        <f t="shared" si="45"/>
        <v>0</v>
      </c>
      <c r="BF184" s="150">
        <f t="shared" si="46"/>
        <v>0</v>
      </c>
      <c r="BG184" s="150">
        <f t="shared" si="47"/>
        <v>0</v>
      </c>
      <c r="BH184" s="150">
        <f t="shared" si="48"/>
        <v>0</v>
      </c>
      <c r="BI184" s="14" t="s">
        <v>142</v>
      </c>
      <c r="BJ184" s="150">
        <f t="shared" si="49"/>
        <v>0</v>
      </c>
      <c r="BK184" s="14" t="s">
        <v>190</v>
      </c>
      <c r="BL184" s="149" t="s">
        <v>654</v>
      </c>
    </row>
    <row r="185" spans="1:64" s="2" customFormat="1" ht="24" customHeight="1">
      <c r="A185" s="26"/>
      <c r="B185" s="138"/>
      <c r="C185" s="139" t="s">
        <v>275</v>
      </c>
      <c r="D185" s="139" t="s">
        <v>138</v>
      </c>
      <c r="E185" s="140" t="s">
        <v>655</v>
      </c>
      <c r="F185" s="141" t="s">
        <v>252</v>
      </c>
      <c r="G185" s="142">
        <v>2</v>
      </c>
      <c r="H185" s="143"/>
      <c r="I185" s="143">
        <f t="shared" si="40"/>
        <v>0</v>
      </c>
      <c r="J185" s="144"/>
      <c r="K185" s="27"/>
      <c r="L185" s="145" t="s">
        <v>1</v>
      </c>
      <c r="M185" s="146" t="s">
        <v>37</v>
      </c>
      <c r="N185" s="147">
        <v>0.42975000000000002</v>
      </c>
      <c r="O185" s="147">
        <f t="shared" si="41"/>
        <v>0.85950000000000004</v>
      </c>
      <c r="P185" s="147">
        <v>1.2899999999999999E-3</v>
      </c>
      <c r="Q185" s="147">
        <f t="shared" si="42"/>
        <v>2.5799999999999998E-3</v>
      </c>
      <c r="R185" s="147">
        <v>0</v>
      </c>
      <c r="S185" s="148">
        <f t="shared" si="43"/>
        <v>0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Q185" s="149" t="s">
        <v>190</v>
      </c>
      <c r="AS185" s="149" t="s">
        <v>138</v>
      </c>
      <c r="AT185" s="149" t="s">
        <v>142</v>
      </c>
      <c r="AX185" s="14" t="s">
        <v>136</v>
      </c>
      <c r="BD185" s="150">
        <f t="shared" si="44"/>
        <v>0</v>
      </c>
      <c r="BE185" s="150">
        <f t="shared" si="45"/>
        <v>0</v>
      </c>
      <c r="BF185" s="150">
        <f t="shared" si="46"/>
        <v>0</v>
      </c>
      <c r="BG185" s="150">
        <f t="shared" si="47"/>
        <v>0</v>
      </c>
      <c r="BH185" s="150">
        <f t="shared" si="48"/>
        <v>0</v>
      </c>
      <c r="BI185" s="14" t="s">
        <v>142</v>
      </c>
      <c r="BJ185" s="150">
        <f t="shared" si="49"/>
        <v>0</v>
      </c>
      <c r="BK185" s="14" t="s">
        <v>190</v>
      </c>
      <c r="BL185" s="149" t="s">
        <v>656</v>
      </c>
    </row>
    <row r="186" spans="1:64" s="2" customFormat="1" ht="24" customHeight="1">
      <c r="A186" s="26"/>
      <c r="B186" s="138"/>
      <c r="C186" s="151" t="s">
        <v>278</v>
      </c>
      <c r="D186" s="151" t="s">
        <v>182</v>
      </c>
      <c r="E186" s="152" t="s">
        <v>850</v>
      </c>
      <c r="F186" s="153" t="s">
        <v>252</v>
      </c>
      <c r="G186" s="154">
        <v>2</v>
      </c>
      <c r="H186" s="155"/>
      <c r="I186" s="155">
        <f t="shared" si="40"/>
        <v>0</v>
      </c>
      <c r="J186" s="156"/>
      <c r="K186" s="157"/>
      <c r="L186" s="158" t="s">
        <v>1</v>
      </c>
      <c r="M186" s="159" t="s">
        <v>37</v>
      </c>
      <c r="N186" s="147">
        <v>0</v>
      </c>
      <c r="O186" s="147">
        <f t="shared" si="41"/>
        <v>0</v>
      </c>
      <c r="P186" s="147">
        <v>2.0000000000000001E-4</v>
      </c>
      <c r="Q186" s="147">
        <f t="shared" si="42"/>
        <v>4.0000000000000002E-4</v>
      </c>
      <c r="R186" s="147">
        <v>0</v>
      </c>
      <c r="S186" s="148">
        <f t="shared" si="43"/>
        <v>0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Q186" s="149" t="s">
        <v>238</v>
      </c>
      <c r="AS186" s="149" t="s">
        <v>182</v>
      </c>
      <c r="AT186" s="149" t="s">
        <v>142</v>
      </c>
      <c r="AX186" s="14" t="s">
        <v>136</v>
      </c>
      <c r="BD186" s="150">
        <f t="shared" si="44"/>
        <v>0</v>
      </c>
      <c r="BE186" s="150">
        <f t="shared" si="45"/>
        <v>0</v>
      </c>
      <c r="BF186" s="150">
        <f t="shared" si="46"/>
        <v>0</v>
      </c>
      <c r="BG186" s="150">
        <f t="shared" si="47"/>
        <v>0</v>
      </c>
      <c r="BH186" s="150">
        <f t="shared" si="48"/>
        <v>0</v>
      </c>
      <c r="BI186" s="14" t="s">
        <v>142</v>
      </c>
      <c r="BJ186" s="150">
        <f t="shared" si="49"/>
        <v>0</v>
      </c>
      <c r="BK186" s="14" t="s">
        <v>190</v>
      </c>
      <c r="BL186" s="149" t="s">
        <v>657</v>
      </c>
    </row>
    <row r="187" spans="1:64" s="2" customFormat="1" ht="24" customHeight="1">
      <c r="A187" s="26"/>
      <c r="B187" s="138"/>
      <c r="C187" s="139" t="s">
        <v>281</v>
      </c>
      <c r="D187" s="139" t="s">
        <v>138</v>
      </c>
      <c r="E187" s="140" t="s">
        <v>658</v>
      </c>
      <c r="F187" s="141" t="s">
        <v>252</v>
      </c>
      <c r="G187" s="142">
        <v>1</v>
      </c>
      <c r="H187" s="143"/>
      <c r="I187" s="143">
        <f t="shared" si="40"/>
        <v>0</v>
      </c>
      <c r="J187" s="144"/>
      <c r="K187" s="27"/>
      <c r="L187" s="145" t="s">
        <v>1</v>
      </c>
      <c r="M187" s="146" t="s">
        <v>37</v>
      </c>
      <c r="N187" s="147">
        <v>0.43575999999999998</v>
      </c>
      <c r="O187" s="147">
        <f t="shared" si="41"/>
        <v>0.43575999999999998</v>
      </c>
      <c r="P187" s="147">
        <v>1.31E-3</v>
      </c>
      <c r="Q187" s="147">
        <f t="shared" si="42"/>
        <v>1.31E-3</v>
      </c>
      <c r="R187" s="147">
        <v>0</v>
      </c>
      <c r="S187" s="148">
        <f t="shared" si="43"/>
        <v>0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Q187" s="149" t="s">
        <v>190</v>
      </c>
      <c r="AS187" s="149" t="s">
        <v>138</v>
      </c>
      <c r="AT187" s="149" t="s">
        <v>142</v>
      </c>
      <c r="AX187" s="14" t="s">
        <v>136</v>
      </c>
      <c r="BD187" s="150">
        <f t="shared" si="44"/>
        <v>0</v>
      </c>
      <c r="BE187" s="150">
        <f t="shared" si="45"/>
        <v>0</v>
      </c>
      <c r="BF187" s="150">
        <f t="shared" si="46"/>
        <v>0</v>
      </c>
      <c r="BG187" s="150">
        <f t="shared" si="47"/>
        <v>0</v>
      </c>
      <c r="BH187" s="150">
        <f t="shared" si="48"/>
        <v>0</v>
      </c>
      <c r="BI187" s="14" t="s">
        <v>142</v>
      </c>
      <c r="BJ187" s="150">
        <f t="shared" si="49"/>
        <v>0</v>
      </c>
      <c r="BK187" s="14" t="s">
        <v>190</v>
      </c>
      <c r="BL187" s="149" t="s">
        <v>659</v>
      </c>
    </row>
    <row r="188" spans="1:64" s="2" customFormat="1" ht="24" customHeight="1">
      <c r="A188" s="26"/>
      <c r="B188" s="138"/>
      <c r="C188" s="151" t="s">
        <v>284</v>
      </c>
      <c r="D188" s="151" t="s">
        <v>182</v>
      </c>
      <c r="E188" s="152" t="s">
        <v>851</v>
      </c>
      <c r="F188" s="153" t="s">
        <v>252</v>
      </c>
      <c r="G188" s="154">
        <v>1</v>
      </c>
      <c r="H188" s="155"/>
      <c r="I188" s="155">
        <f t="shared" si="40"/>
        <v>0</v>
      </c>
      <c r="J188" s="156"/>
      <c r="K188" s="157"/>
      <c r="L188" s="158" t="s">
        <v>1</v>
      </c>
      <c r="M188" s="159" t="s">
        <v>37</v>
      </c>
      <c r="N188" s="147">
        <v>0</v>
      </c>
      <c r="O188" s="147">
        <f t="shared" si="41"/>
        <v>0</v>
      </c>
      <c r="P188" s="147">
        <v>2.1000000000000001E-4</v>
      </c>
      <c r="Q188" s="147">
        <f t="shared" si="42"/>
        <v>2.1000000000000001E-4</v>
      </c>
      <c r="R188" s="147">
        <v>0</v>
      </c>
      <c r="S188" s="148">
        <f t="shared" si="43"/>
        <v>0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Q188" s="149" t="s">
        <v>238</v>
      </c>
      <c r="AS188" s="149" t="s">
        <v>182</v>
      </c>
      <c r="AT188" s="149" t="s">
        <v>142</v>
      </c>
      <c r="AX188" s="14" t="s">
        <v>136</v>
      </c>
      <c r="BD188" s="150">
        <f t="shared" si="44"/>
        <v>0</v>
      </c>
      <c r="BE188" s="150">
        <f t="shared" si="45"/>
        <v>0</v>
      </c>
      <c r="BF188" s="150">
        <f t="shared" si="46"/>
        <v>0</v>
      </c>
      <c r="BG188" s="150">
        <f t="shared" si="47"/>
        <v>0</v>
      </c>
      <c r="BH188" s="150">
        <f t="shared" si="48"/>
        <v>0</v>
      </c>
      <c r="BI188" s="14" t="s">
        <v>142</v>
      </c>
      <c r="BJ188" s="150">
        <f t="shared" si="49"/>
        <v>0</v>
      </c>
      <c r="BK188" s="14" t="s">
        <v>190</v>
      </c>
      <c r="BL188" s="149" t="s">
        <v>660</v>
      </c>
    </row>
    <row r="189" spans="1:64" s="2" customFormat="1" ht="16.5" customHeight="1">
      <c r="A189" s="26"/>
      <c r="B189" s="138"/>
      <c r="C189" s="139" t="s">
        <v>296</v>
      </c>
      <c r="D189" s="139" t="s">
        <v>138</v>
      </c>
      <c r="E189" s="140" t="s">
        <v>661</v>
      </c>
      <c r="F189" s="141" t="s">
        <v>172</v>
      </c>
      <c r="G189" s="142">
        <v>2.1000000000000001E-2</v>
      </c>
      <c r="H189" s="143"/>
      <c r="I189" s="143">
        <f t="shared" si="40"/>
        <v>0</v>
      </c>
      <c r="J189" s="144"/>
      <c r="K189" s="27"/>
      <c r="L189" s="145" t="s">
        <v>1</v>
      </c>
      <c r="M189" s="146" t="s">
        <v>37</v>
      </c>
      <c r="N189" s="147">
        <v>2.4359999999999999</v>
      </c>
      <c r="O189" s="147">
        <f t="shared" si="41"/>
        <v>5.1156E-2</v>
      </c>
      <c r="P189" s="147">
        <v>0</v>
      </c>
      <c r="Q189" s="147">
        <f t="shared" si="42"/>
        <v>0</v>
      </c>
      <c r="R189" s="147">
        <v>0</v>
      </c>
      <c r="S189" s="148">
        <f t="shared" si="43"/>
        <v>0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Q189" s="149" t="s">
        <v>190</v>
      </c>
      <c r="AS189" s="149" t="s">
        <v>138</v>
      </c>
      <c r="AT189" s="149" t="s">
        <v>142</v>
      </c>
      <c r="AX189" s="14" t="s">
        <v>136</v>
      </c>
      <c r="BD189" s="150">
        <f t="shared" si="44"/>
        <v>0</v>
      </c>
      <c r="BE189" s="150">
        <f t="shared" si="45"/>
        <v>0</v>
      </c>
      <c r="BF189" s="150">
        <f t="shared" si="46"/>
        <v>0</v>
      </c>
      <c r="BG189" s="150">
        <f t="shared" si="47"/>
        <v>0</v>
      </c>
      <c r="BH189" s="150">
        <f t="shared" si="48"/>
        <v>0</v>
      </c>
      <c r="BI189" s="14" t="s">
        <v>142</v>
      </c>
      <c r="BJ189" s="150">
        <f t="shared" si="49"/>
        <v>0</v>
      </c>
      <c r="BK189" s="14" t="s">
        <v>190</v>
      </c>
      <c r="BL189" s="149" t="s">
        <v>662</v>
      </c>
    </row>
    <row r="190" spans="1:64" s="12" customFormat="1" ht="22.9" customHeight="1">
      <c r="B190" s="126"/>
      <c r="D190" s="127" t="s">
        <v>70</v>
      </c>
      <c r="E190" s="136" t="s">
        <v>663</v>
      </c>
      <c r="I190" s="137">
        <f>BJ190</f>
        <v>0</v>
      </c>
      <c r="K190" s="126"/>
      <c r="L190" s="130"/>
      <c r="M190" s="131"/>
      <c r="N190" s="131"/>
      <c r="O190" s="132">
        <f>SUM(O191:O193)</f>
        <v>1.23553</v>
      </c>
      <c r="P190" s="131"/>
      <c r="Q190" s="132">
        <f>SUM(Q191:Q193)</f>
        <v>1.7680000000000001E-2</v>
      </c>
      <c r="R190" s="131"/>
      <c r="S190" s="133">
        <f>SUM(S191:S193)</f>
        <v>4.9860000000000002E-2</v>
      </c>
      <c r="AQ190" s="127" t="s">
        <v>142</v>
      </c>
      <c r="AS190" s="134" t="s">
        <v>70</v>
      </c>
      <c r="AT190" s="134" t="s">
        <v>79</v>
      </c>
      <c r="AX190" s="127" t="s">
        <v>136</v>
      </c>
      <c r="BJ190" s="135">
        <f>SUM(BJ191:BJ193)</f>
        <v>0</v>
      </c>
    </row>
    <row r="191" spans="1:64" s="2" customFormat="1" ht="24" customHeight="1">
      <c r="A191" s="26"/>
      <c r="B191" s="138"/>
      <c r="C191" s="139" t="s">
        <v>322</v>
      </c>
      <c r="D191" s="139" t="s">
        <v>138</v>
      </c>
      <c r="E191" s="140" t="s">
        <v>664</v>
      </c>
      <c r="F191" s="141" t="s">
        <v>252</v>
      </c>
      <c r="G191" s="142">
        <v>2</v>
      </c>
      <c r="H191" s="143"/>
      <c r="I191" s="143">
        <f>ROUND(H191*G191,2)</f>
        <v>0</v>
      </c>
      <c r="J191" s="144"/>
      <c r="K191" s="27"/>
      <c r="L191" s="145" t="s">
        <v>1</v>
      </c>
      <c r="M191" s="146" t="s">
        <v>37</v>
      </c>
      <c r="N191" s="147">
        <v>0.25416</v>
      </c>
      <c r="O191" s="147">
        <f>N191*G191</f>
        <v>0.50831999999999999</v>
      </c>
      <c r="P191" s="147">
        <v>8.0000000000000007E-5</v>
      </c>
      <c r="Q191" s="147">
        <f>P191*G191</f>
        <v>1.6000000000000001E-4</v>
      </c>
      <c r="R191" s="147">
        <v>2.4930000000000001E-2</v>
      </c>
      <c r="S191" s="148">
        <f>R191*G191</f>
        <v>4.9860000000000002E-2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Q191" s="149" t="s">
        <v>190</v>
      </c>
      <c r="AS191" s="149" t="s">
        <v>138</v>
      </c>
      <c r="AT191" s="149" t="s">
        <v>142</v>
      </c>
      <c r="AX191" s="14" t="s">
        <v>136</v>
      </c>
      <c r="BD191" s="150">
        <f>IF(M191="základná",I191,0)</f>
        <v>0</v>
      </c>
      <c r="BE191" s="150">
        <f>IF(M191="znížená",I191,0)</f>
        <v>0</v>
      </c>
      <c r="BF191" s="150">
        <f>IF(M191="zákl. prenesená",I191,0)</f>
        <v>0</v>
      </c>
      <c r="BG191" s="150">
        <f>IF(M191="zníž. prenesená",I191,0)</f>
        <v>0</v>
      </c>
      <c r="BH191" s="150">
        <f>IF(M191="nulová",I191,0)</f>
        <v>0</v>
      </c>
      <c r="BI191" s="14" t="s">
        <v>142</v>
      </c>
      <c r="BJ191" s="150">
        <f>ROUND(H191*G191,2)</f>
        <v>0</v>
      </c>
      <c r="BK191" s="14" t="s">
        <v>190</v>
      </c>
      <c r="BL191" s="149" t="s">
        <v>665</v>
      </c>
    </row>
    <row r="192" spans="1:64" s="2" customFormat="1" ht="24" customHeight="1">
      <c r="A192" s="26"/>
      <c r="B192" s="138"/>
      <c r="C192" s="139" t="s">
        <v>287</v>
      </c>
      <c r="D192" s="139" t="s">
        <v>138</v>
      </c>
      <c r="E192" s="140" t="s">
        <v>666</v>
      </c>
      <c r="F192" s="141" t="s">
        <v>252</v>
      </c>
      <c r="G192" s="142">
        <v>1</v>
      </c>
      <c r="H192" s="143"/>
      <c r="I192" s="143">
        <f>ROUND(H192*G192,2)</f>
        <v>0</v>
      </c>
      <c r="J192" s="144"/>
      <c r="K192" s="27"/>
      <c r="L192" s="145" t="s">
        <v>1</v>
      </c>
      <c r="M192" s="146" t="s">
        <v>37</v>
      </c>
      <c r="N192" s="147">
        <v>0.72721000000000002</v>
      </c>
      <c r="O192" s="147">
        <f>N192*G192</f>
        <v>0.72721000000000002</v>
      </c>
      <c r="P192" s="147">
        <v>1.7520000000000001E-2</v>
      </c>
      <c r="Q192" s="147">
        <f>P192*G192</f>
        <v>1.7520000000000001E-2</v>
      </c>
      <c r="R192" s="147">
        <v>0</v>
      </c>
      <c r="S192" s="148">
        <f>R192*G192</f>
        <v>0</v>
      </c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Q192" s="149" t="s">
        <v>190</v>
      </c>
      <c r="AS192" s="149" t="s">
        <v>138</v>
      </c>
      <c r="AT192" s="149" t="s">
        <v>142</v>
      </c>
      <c r="AX192" s="14" t="s">
        <v>136</v>
      </c>
      <c r="BD192" s="150">
        <f>IF(M192="základná",I192,0)</f>
        <v>0</v>
      </c>
      <c r="BE192" s="150">
        <f>IF(M192="znížená",I192,0)</f>
        <v>0</v>
      </c>
      <c r="BF192" s="150">
        <f>IF(M192="zákl. prenesená",I192,0)</f>
        <v>0</v>
      </c>
      <c r="BG192" s="150">
        <f>IF(M192="zníž. prenesená",I192,0)</f>
        <v>0</v>
      </c>
      <c r="BH192" s="150">
        <f>IF(M192="nulová",I192,0)</f>
        <v>0</v>
      </c>
      <c r="BI192" s="14" t="s">
        <v>142</v>
      </c>
      <c r="BJ192" s="150">
        <f>ROUND(H192*G192,2)</f>
        <v>0</v>
      </c>
      <c r="BK192" s="14" t="s">
        <v>190</v>
      </c>
      <c r="BL192" s="149" t="s">
        <v>667</v>
      </c>
    </row>
    <row r="193" spans="1:64" s="2" customFormat="1" ht="24" customHeight="1">
      <c r="A193" s="26"/>
      <c r="B193" s="138"/>
      <c r="C193" s="139" t="s">
        <v>293</v>
      </c>
      <c r="D193" s="139" t="s">
        <v>138</v>
      </c>
      <c r="E193" s="140" t="s">
        <v>668</v>
      </c>
      <c r="F193" s="141" t="s">
        <v>324</v>
      </c>
      <c r="G193" s="142">
        <v>0.86499999999999999</v>
      </c>
      <c r="H193" s="143"/>
      <c r="I193" s="143">
        <f>ROUND(H193*G193,2)</f>
        <v>0</v>
      </c>
      <c r="J193" s="144"/>
      <c r="K193" s="27"/>
      <c r="L193" s="145" t="s">
        <v>1</v>
      </c>
      <c r="M193" s="146" t="s">
        <v>37</v>
      </c>
      <c r="N193" s="147">
        <v>0</v>
      </c>
      <c r="O193" s="147">
        <f>N193*G193</f>
        <v>0</v>
      </c>
      <c r="P193" s="147">
        <v>0</v>
      </c>
      <c r="Q193" s="147">
        <f>P193*G193</f>
        <v>0</v>
      </c>
      <c r="R193" s="147">
        <v>0</v>
      </c>
      <c r="S193" s="148">
        <f>R193*G193</f>
        <v>0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Q193" s="149" t="s">
        <v>190</v>
      </c>
      <c r="AS193" s="149" t="s">
        <v>138</v>
      </c>
      <c r="AT193" s="149" t="s">
        <v>142</v>
      </c>
      <c r="AX193" s="14" t="s">
        <v>136</v>
      </c>
      <c r="BD193" s="150">
        <f>IF(M193="základná",I193,0)</f>
        <v>0</v>
      </c>
      <c r="BE193" s="150">
        <f>IF(M193="znížená",I193,0)</f>
        <v>0</v>
      </c>
      <c r="BF193" s="150">
        <f>IF(M193="zákl. prenesená",I193,0)</f>
        <v>0</v>
      </c>
      <c r="BG193" s="150">
        <f>IF(M193="zníž. prenesená",I193,0)</f>
        <v>0</v>
      </c>
      <c r="BH193" s="150">
        <f>IF(M193="nulová",I193,0)</f>
        <v>0</v>
      </c>
      <c r="BI193" s="14" t="s">
        <v>142</v>
      </c>
      <c r="BJ193" s="150">
        <f>ROUND(H193*G193,2)</f>
        <v>0</v>
      </c>
      <c r="BK193" s="14" t="s">
        <v>190</v>
      </c>
      <c r="BL193" s="149" t="s">
        <v>669</v>
      </c>
    </row>
    <row r="194" spans="1:64" s="12" customFormat="1" ht="22.9" customHeight="1">
      <c r="B194" s="126"/>
      <c r="D194" s="127" t="s">
        <v>70</v>
      </c>
      <c r="E194" s="136" t="s">
        <v>670</v>
      </c>
      <c r="I194" s="137">
        <f>BJ194</f>
        <v>0</v>
      </c>
      <c r="K194" s="126"/>
      <c r="L194" s="130"/>
      <c r="M194" s="131"/>
      <c r="N194" s="131"/>
      <c r="O194" s="132">
        <f>SUM(O195:O196)</f>
        <v>18.996300000000002</v>
      </c>
      <c r="P194" s="131"/>
      <c r="Q194" s="132">
        <f>SUM(Q195:Q196)</f>
        <v>3.6000000000000003E-3</v>
      </c>
      <c r="R194" s="131"/>
      <c r="S194" s="133">
        <f>SUM(S195:S196)</f>
        <v>0</v>
      </c>
      <c r="AQ194" s="127" t="s">
        <v>142</v>
      </c>
      <c r="AS194" s="134" t="s">
        <v>70</v>
      </c>
      <c r="AT194" s="134" t="s">
        <v>79</v>
      </c>
      <c r="AX194" s="127" t="s">
        <v>136</v>
      </c>
      <c r="BJ194" s="135">
        <f>SUM(BJ195:BJ196)</f>
        <v>0</v>
      </c>
    </row>
    <row r="195" spans="1:64" s="2" customFormat="1" ht="24" customHeight="1">
      <c r="A195" s="26"/>
      <c r="B195" s="138"/>
      <c r="C195" s="139" t="s">
        <v>316</v>
      </c>
      <c r="D195" s="139" t="s">
        <v>138</v>
      </c>
      <c r="E195" s="140" t="s">
        <v>671</v>
      </c>
      <c r="F195" s="141" t="s">
        <v>672</v>
      </c>
      <c r="G195" s="142">
        <v>45</v>
      </c>
      <c r="H195" s="143"/>
      <c r="I195" s="143">
        <f>ROUND(H195*G195,2)</f>
        <v>0</v>
      </c>
      <c r="J195" s="144"/>
      <c r="K195" s="27"/>
      <c r="L195" s="145" t="s">
        <v>1</v>
      </c>
      <c r="M195" s="146" t="s">
        <v>37</v>
      </c>
      <c r="N195" s="147">
        <v>0.42214000000000002</v>
      </c>
      <c r="O195" s="147">
        <f>N195*G195</f>
        <v>18.996300000000002</v>
      </c>
      <c r="P195" s="147">
        <v>8.0000000000000007E-5</v>
      </c>
      <c r="Q195" s="147">
        <f>P195*G195</f>
        <v>3.6000000000000003E-3</v>
      </c>
      <c r="R195" s="147">
        <v>0</v>
      </c>
      <c r="S195" s="148">
        <f>R195*G195</f>
        <v>0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Q195" s="149" t="s">
        <v>190</v>
      </c>
      <c r="AS195" s="149" t="s">
        <v>138</v>
      </c>
      <c r="AT195" s="149" t="s">
        <v>142</v>
      </c>
      <c r="AX195" s="14" t="s">
        <v>136</v>
      </c>
      <c r="BD195" s="150">
        <f>IF(M195="základná",I195,0)</f>
        <v>0</v>
      </c>
      <c r="BE195" s="150">
        <f>IF(M195="znížená",I195,0)</f>
        <v>0</v>
      </c>
      <c r="BF195" s="150">
        <f>IF(M195="zákl. prenesená",I195,0)</f>
        <v>0</v>
      </c>
      <c r="BG195" s="150">
        <f>IF(M195="zníž. prenesená",I195,0)</f>
        <v>0</v>
      </c>
      <c r="BH195" s="150">
        <f>IF(M195="nulová",I195,0)</f>
        <v>0</v>
      </c>
      <c r="BI195" s="14" t="s">
        <v>142</v>
      </c>
      <c r="BJ195" s="150">
        <f>ROUND(H195*G195,2)</f>
        <v>0</v>
      </c>
      <c r="BK195" s="14" t="s">
        <v>190</v>
      </c>
      <c r="BL195" s="149" t="s">
        <v>673</v>
      </c>
    </row>
    <row r="196" spans="1:64" s="2" customFormat="1" ht="16.5" customHeight="1">
      <c r="A196" s="26"/>
      <c r="B196" s="138"/>
      <c r="C196" s="151" t="s">
        <v>319</v>
      </c>
      <c r="D196" s="151" t="s">
        <v>182</v>
      </c>
      <c r="E196" s="152" t="s">
        <v>674</v>
      </c>
      <c r="F196" s="153" t="s">
        <v>1</v>
      </c>
      <c r="G196" s="154">
        <v>45</v>
      </c>
      <c r="H196" s="155"/>
      <c r="I196" s="155">
        <f>ROUND(H196*G196,2)</f>
        <v>0</v>
      </c>
      <c r="J196" s="156"/>
      <c r="K196" s="157"/>
      <c r="L196" s="164" t="s">
        <v>1</v>
      </c>
      <c r="M196" s="165" t="s">
        <v>37</v>
      </c>
      <c r="N196" s="162">
        <v>0</v>
      </c>
      <c r="O196" s="162">
        <f>N196*G196</f>
        <v>0</v>
      </c>
      <c r="P196" s="162">
        <v>0</v>
      </c>
      <c r="Q196" s="162">
        <f>P196*G196</f>
        <v>0</v>
      </c>
      <c r="R196" s="162">
        <v>0</v>
      </c>
      <c r="S196" s="163">
        <f>R196*G196</f>
        <v>0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Q196" s="149" t="s">
        <v>238</v>
      </c>
      <c r="AS196" s="149" t="s">
        <v>182</v>
      </c>
      <c r="AT196" s="149" t="s">
        <v>142</v>
      </c>
      <c r="AX196" s="14" t="s">
        <v>136</v>
      </c>
      <c r="BD196" s="150">
        <f>IF(M196="základná",I196,0)</f>
        <v>0</v>
      </c>
      <c r="BE196" s="150">
        <f>IF(M196="znížená",I196,0)</f>
        <v>0</v>
      </c>
      <c r="BF196" s="150">
        <f>IF(M196="zákl. prenesená",I196,0)</f>
        <v>0</v>
      </c>
      <c r="BG196" s="150">
        <f>IF(M196="zníž. prenesená",I196,0)</f>
        <v>0</v>
      </c>
      <c r="BH196" s="150">
        <f>IF(M196="nulová",I196,0)</f>
        <v>0</v>
      </c>
      <c r="BI196" s="14" t="s">
        <v>142</v>
      </c>
      <c r="BJ196" s="150">
        <f>ROUND(H196*G196,2)</f>
        <v>0</v>
      </c>
      <c r="BK196" s="14" t="s">
        <v>190</v>
      </c>
      <c r="BL196" s="149" t="s">
        <v>675</v>
      </c>
    </row>
    <row r="197" spans="1:64" s="2" customFormat="1" ht="6.95" customHeight="1">
      <c r="A197" s="26"/>
      <c r="B197" s="41"/>
      <c r="C197" s="42"/>
      <c r="D197" s="42"/>
      <c r="E197" s="42"/>
      <c r="F197" s="42"/>
      <c r="G197" s="42"/>
      <c r="H197" s="42"/>
      <c r="I197" s="42"/>
      <c r="J197" s="42"/>
      <c r="K197" s="27"/>
      <c r="L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</sheetData>
  <autoFilter ref="C124:J196"/>
  <mergeCells count="4">
    <mergeCell ref="E87:G87"/>
    <mergeCell ref="K2:U2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7"/>
  <sheetViews>
    <sheetView showGridLines="0" topLeftCell="A74" workbookViewId="0">
      <selection activeCell="X120" sqref="X1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89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676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196"/>
      <c r="F18" s="196"/>
      <c r="G18" s="196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ROUND(I119,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ROUND((SUM(BD119:BD126)),  2)</f>
        <v>0</v>
      </c>
      <c r="F33" s="26"/>
      <c r="G33" s="26"/>
      <c r="H33" s="95">
        <v>0.2</v>
      </c>
      <c r="I33" s="94">
        <f>ROUND(((SUM(BD119:BD126))*H33),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ROUND((SUM(BE119:BE126)),  2)</f>
        <v>0</v>
      </c>
      <c r="F34" s="26"/>
      <c r="G34" s="26"/>
      <c r="H34" s="95">
        <v>0.2</v>
      </c>
      <c r="I34" s="94">
        <f>ROUND(((SUM(BE119:BE126))*H34),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ROUND((SUM(BF119:BF126)),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ROUND((SUM(BG119:BG126)),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ROUND((SUM(BH119:BH126)),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e">
        <f>IF(#REF!="","",#REF!)</f>
        <v>#REF!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I119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530</v>
      </c>
      <c r="E97" s="109"/>
      <c r="F97" s="109"/>
      <c r="G97" s="109"/>
      <c r="H97" s="109"/>
      <c r="I97" s="110">
        <f>I120</f>
        <v>0</v>
      </c>
      <c r="K97" s="107"/>
    </row>
    <row r="98" spans="1:30" s="10" customFormat="1" ht="19.899999999999999" hidden="1" customHeight="1">
      <c r="B98" s="111"/>
      <c r="D98" s="112" t="s">
        <v>531</v>
      </c>
      <c r="E98" s="113"/>
      <c r="F98" s="113"/>
      <c r="G98" s="113"/>
      <c r="H98" s="113"/>
      <c r="I98" s="114">
        <f>I121</f>
        <v>0</v>
      </c>
      <c r="K98" s="111"/>
    </row>
    <row r="99" spans="1:30" s="10" customFormat="1" ht="19.899999999999999" hidden="1" customHeight="1">
      <c r="B99" s="111"/>
      <c r="D99" s="112" t="s">
        <v>677</v>
      </c>
      <c r="E99" s="113"/>
      <c r="F99" s="113"/>
      <c r="G99" s="113"/>
      <c r="H99" s="113"/>
      <c r="I99" s="114">
        <f>I124</f>
        <v>0</v>
      </c>
      <c r="K99" s="111"/>
    </row>
    <row r="100" spans="1:30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3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2" customFormat="1" ht="6.95" hidden="1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3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hidden="1"/>
    <row r="103" spans="1:30" hidden="1"/>
    <row r="104" spans="1:30" hidden="1"/>
    <row r="105" spans="1:30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3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" customFormat="1" ht="24.95" customHeight="1">
      <c r="A106" s="26"/>
      <c r="B106" s="27"/>
      <c r="C106" s="18" t="s">
        <v>123</v>
      </c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3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" customFormat="1" ht="16.5" customHeight="1">
      <c r="A109" s="26"/>
      <c r="B109" s="27"/>
      <c r="C109" s="26"/>
      <c r="D109" s="26"/>
      <c r="E109" s="167" t="str">
        <f>E7</f>
        <v>Zníženie energetickej náročnosti Galaxi spol. s r.o.</v>
      </c>
      <c r="F109" s="3"/>
      <c r="G109" s="3"/>
      <c r="H109" s="26"/>
      <c r="I109" s="26"/>
      <c r="J109" s="26"/>
      <c r="K109" s="3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" customFormat="1" ht="12" customHeight="1">
      <c r="A110" s="26"/>
      <c r="B110" s="27"/>
      <c r="C110" s="23" t="s">
        <v>100</v>
      </c>
      <c r="D110" s="26"/>
      <c r="E110" s="26"/>
      <c r="F110" s="26"/>
      <c r="G110" s="26"/>
      <c r="H110" s="26"/>
      <c r="I110" s="26"/>
      <c r="J110" s="26"/>
      <c r="K110" s="3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" customFormat="1" ht="16.5" customHeight="1">
      <c r="A111" s="26"/>
      <c r="B111" s="27"/>
      <c r="C111" s="26"/>
      <c r="D111" s="26"/>
      <c r="E111" s="166" t="str">
        <f>E9</f>
        <v>04 - Stlačený vzduch</v>
      </c>
      <c r="F111" s="26"/>
      <c r="G111" s="26"/>
      <c r="H111" s="26"/>
      <c r="I111" s="26"/>
      <c r="J111" s="26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12" customHeight="1">
      <c r="A113" s="26"/>
      <c r="B113" s="27"/>
      <c r="C113" s="23" t="s">
        <v>17</v>
      </c>
      <c r="D113" s="26"/>
      <c r="E113" s="21" t="str">
        <f>E12</f>
        <v>Myjava</v>
      </c>
      <c r="F113" s="26"/>
      <c r="G113" s="26"/>
      <c r="H113" s="23" t="s">
        <v>19</v>
      </c>
      <c r="I113" s="49">
        <f>IF(I12="","",I12)</f>
        <v>0</v>
      </c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27.95" customHeight="1">
      <c r="A115" s="26"/>
      <c r="B115" s="27"/>
      <c r="C115" s="23" t="s">
        <v>20</v>
      </c>
      <c r="D115" s="26"/>
      <c r="E115" s="21" t="str">
        <f>E15</f>
        <v>Galaxi, spol. s r.o. č. 802, Turá Lúka</v>
      </c>
      <c r="F115" s="26"/>
      <c r="G115" s="26"/>
      <c r="H115" s="23" t="s">
        <v>26</v>
      </c>
      <c r="I115" s="24" t="str">
        <f>E21</f>
        <v>Ing. Milan Ďurec- HARMONIA</v>
      </c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5.2" customHeight="1">
      <c r="A116" s="26"/>
      <c r="B116" s="27"/>
      <c r="C116" s="23" t="s">
        <v>24</v>
      </c>
      <c r="D116" s="26"/>
      <c r="E116" s="21" t="e">
        <f>IF(#REF!="","",#REF!)</f>
        <v>#REF!</v>
      </c>
      <c r="F116" s="26"/>
      <c r="G116" s="26"/>
      <c r="H116" s="23" t="s">
        <v>29</v>
      </c>
      <c r="I116" s="24" t="e">
        <f>#REF!</f>
        <v>#REF!</v>
      </c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3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64" s="11" customFormat="1" ht="29.25" customHeight="1">
      <c r="A118" s="115"/>
      <c r="B118" s="116"/>
      <c r="C118" s="117" t="s">
        <v>124</v>
      </c>
      <c r="D118" s="118" t="s">
        <v>56</v>
      </c>
      <c r="E118" s="118" t="s">
        <v>53</v>
      </c>
      <c r="F118" s="118" t="s">
        <v>125</v>
      </c>
      <c r="G118" s="118" t="s">
        <v>126</v>
      </c>
      <c r="H118" s="118" t="s">
        <v>127</v>
      </c>
      <c r="I118" s="119" t="s">
        <v>104</v>
      </c>
      <c r="J118" s="120" t="s">
        <v>128</v>
      </c>
      <c r="K118" s="121"/>
      <c r="L118" s="56" t="s">
        <v>1</v>
      </c>
      <c r="M118" s="57" t="s">
        <v>35</v>
      </c>
      <c r="N118" s="57" t="s">
        <v>129</v>
      </c>
      <c r="O118" s="57" t="s">
        <v>130</v>
      </c>
      <c r="P118" s="57" t="s">
        <v>131</v>
      </c>
      <c r="Q118" s="57" t="s">
        <v>132</v>
      </c>
      <c r="R118" s="57" t="s">
        <v>133</v>
      </c>
      <c r="S118" s="58" t="s">
        <v>134</v>
      </c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</row>
    <row r="119" spans="1:64" s="2" customFormat="1" ht="22.9" customHeight="1">
      <c r="A119" s="26"/>
      <c r="B119" s="27"/>
      <c r="C119" s="63" t="s">
        <v>105</v>
      </c>
      <c r="D119" s="26"/>
      <c r="E119" s="26"/>
      <c r="F119" s="26"/>
      <c r="G119" s="26"/>
      <c r="H119" s="26"/>
      <c r="I119" s="122">
        <f>BJ119</f>
        <v>0</v>
      </c>
      <c r="J119" s="26"/>
      <c r="K119" s="27"/>
      <c r="L119" s="59"/>
      <c r="M119" s="50"/>
      <c r="N119" s="60"/>
      <c r="O119" s="123">
        <f>O120</f>
        <v>46.274000000000001</v>
      </c>
      <c r="P119" s="60"/>
      <c r="Q119" s="123">
        <f>Q120</f>
        <v>0</v>
      </c>
      <c r="R119" s="60"/>
      <c r="S119" s="124">
        <f>S120</f>
        <v>0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S119" s="14" t="s">
        <v>70</v>
      </c>
      <c r="AT119" s="14" t="s">
        <v>106</v>
      </c>
      <c r="BJ119" s="125">
        <f>BJ120</f>
        <v>0</v>
      </c>
    </row>
    <row r="120" spans="1:64" s="12" customFormat="1" ht="25.9" customHeight="1">
      <c r="B120" s="126"/>
      <c r="D120" s="127" t="s">
        <v>70</v>
      </c>
      <c r="E120" s="128" t="s">
        <v>532</v>
      </c>
      <c r="I120" s="129">
        <f>BJ120</f>
        <v>0</v>
      </c>
      <c r="K120" s="126"/>
      <c r="L120" s="130"/>
      <c r="M120" s="131"/>
      <c r="N120" s="131"/>
      <c r="O120" s="132">
        <f>O121+O124</f>
        <v>46.274000000000001</v>
      </c>
      <c r="P120" s="131"/>
      <c r="Q120" s="132">
        <f>Q121+Q124</f>
        <v>0</v>
      </c>
      <c r="R120" s="131"/>
      <c r="S120" s="133">
        <f>S121+S124</f>
        <v>0</v>
      </c>
      <c r="AQ120" s="127" t="s">
        <v>146</v>
      </c>
      <c r="AS120" s="134" t="s">
        <v>70</v>
      </c>
      <c r="AT120" s="134" t="s">
        <v>71</v>
      </c>
      <c r="AX120" s="127" t="s">
        <v>136</v>
      </c>
      <c r="BJ120" s="135">
        <f>BJ121+BJ124</f>
        <v>0</v>
      </c>
    </row>
    <row r="121" spans="1:64" s="12" customFormat="1" ht="22.9" customHeight="1">
      <c r="B121" s="126"/>
      <c r="D121" s="127" t="s">
        <v>70</v>
      </c>
      <c r="E121" s="136" t="s">
        <v>533</v>
      </c>
      <c r="I121" s="137">
        <f>BJ121</f>
        <v>0</v>
      </c>
      <c r="K121" s="126"/>
      <c r="L121" s="130"/>
      <c r="M121" s="131"/>
      <c r="N121" s="131"/>
      <c r="O121" s="132">
        <f>SUM(O122:O123)</f>
        <v>40.25</v>
      </c>
      <c r="P121" s="131"/>
      <c r="Q121" s="132">
        <f>SUM(Q122:Q123)</f>
        <v>0</v>
      </c>
      <c r="R121" s="131"/>
      <c r="S121" s="133">
        <f>SUM(S122:S123)</f>
        <v>0</v>
      </c>
      <c r="AQ121" s="127" t="s">
        <v>146</v>
      </c>
      <c r="AS121" s="134" t="s">
        <v>70</v>
      </c>
      <c r="AT121" s="134" t="s">
        <v>79</v>
      </c>
      <c r="AX121" s="127" t="s">
        <v>136</v>
      </c>
      <c r="BJ121" s="135">
        <f>SUM(BJ122:BJ123)</f>
        <v>0</v>
      </c>
    </row>
    <row r="122" spans="1:64" s="2" customFormat="1" ht="24" customHeight="1">
      <c r="A122" s="26"/>
      <c r="B122" s="138"/>
      <c r="C122" s="139" t="s">
        <v>79</v>
      </c>
      <c r="D122" s="139" t="s">
        <v>138</v>
      </c>
      <c r="E122" s="140" t="s">
        <v>678</v>
      </c>
      <c r="F122" s="141" t="s">
        <v>187</v>
      </c>
      <c r="G122" s="142">
        <v>30</v>
      </c>
      <c r="H122" s="143"/>
      <c r="I122" s="143">
        <f>ROUND(H122*G122,2)</f>
        <v>0</v>
      </c>
      <c r="J122" s="144"/>
      <c r="K122" s="27"/>
      <c r="L122" s="145" t="s">
        <v>1</v>
      </c>
      <c r="M122" s="146" t="s">
        <v>37</v>
      </c>
      <c r="N122" s="147">
        <v>0.47499999999999998</v>
      </c>
      <c r="O122" s="147">
        <f>N122*G122</f>
        <v>14.25</v>
      </c>
      <c r="P122" s="147">
        <v>0</v>
      </c>
      <c r="Q122" s="147">
        <f>P122*G122</f>
        <v>0</v>
      </c>
      <c r="R122" s="147">
        <v>0</v>
      </c>
      <c r="S122" s="148">
        <f>R122*G122</f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Q122" s="149" t="s">
        <v>338</v>
      </c>
      <c r="AS122" s="149" t="s">
        <v>138</v>
      </c>
      <c r="AT122" s="149" t="s">
        <v>142</v>
      </c>
      <c r="AX122" s="14" t="s">
        <v>136</v>
      </c>
      <c r="BD122" s="150">
        <f>IF(M122="základná",I122,0)</f>
        <v>0</v>
      </c>
      <c r="BE122" s="150">
        <f>IF(M122="znížená",I122,0)</f>
        <v>0</v>
      </c>
      <c r="BF122" s="150">
        <f>IF(M122="zákl. prenesená",I122,0)</f>
        <v>0</v>
      </c>
      <c r="BG122" s="150">
        <f>IF(M122="zníž. prenesená",I122,0)</f>
        <v>0</v>
      </c>
      <c r="BH122" s="150">
        <f>IF(M122="nulová",I122,0)</f>
        <v>0</v>
      </c>
      <c r="BI122" s="14" t="s">
        <v>142</v>
      </c>
      <c r="BJ122" s="150">
        <f>ROUND(H122*G122,2)</f>
        <v>0</v>
      </c>
      <c r="BK122" s="14" t="s">
        <v>338</v>
      </c>
      <c r="BL122" s="149" t="s">
        <v>679</v>
      </c>
    </row>
    <row r="123" spans="1:64" s="2" customFormat="1" ht="24" customHeight="1">
      <c r="A123" s="26"/>
      <c r="B123" s="138"/>
      <c r="C123" s="139" t="s">
        <v>142</v>
      </c>
      <c r="D123" s="139" t="s">
        <v>138</v>
      </c>
      <c r="E123" s="140" t="s">
        <v>680</v>
      </c>
      <c r="F123" s="141" t="s">
        <v>187</v>
      </c>
      <c r="G123" s="142">
        <v>50</v>
      </c>
      <c r="H123" s="143"/>
      <c r="I123" s="143">
        <f>ROUND(H123*G123,2)</f>
        <v>0</v>
      </c>
      <c r="J123" s="144"/>
      <c r="K123" s="27"/>
      <c r="L123" s="145" t="s">
        <v>1</v>
      </c>
      <c r="M123" s="146" t="s">
        <v>37</v>
      </c>
      <c r="N123" s="147">
        <v>0.52</v>
      </c>
      <c r="O123" s="147">
        <f>N123*G123</f>
        <v>26</v>
      </c>
      <c r="P123" s="147">
        <v>0</v>
      </c>
      <c r="Q123" s="147">
        <f>P123*G123</f>
        <v>0</v>
      </c>
      <c r="R123" s="147">
        <v>0</v>
      </c>
      <c r="S123" s="148">
        <f>R123*G123</f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Q123" s="149" t="s">
        <v>338</v>
      </c>
      <c r="AS123" s="149" t="s">
        <v>138</v>
      </c>
      <c r="AT123" s="149" t="s">
        <v>142</v>
      </c>
      <c r="AX123" s="14" t="s">
        <v>136</v>
      </c>
      <c r="BD123" s="150">
        <f>IF(M123="základná",I123,0)</f>
        <v>0</v>
      </c>
      <c r="BE123" s="150">
        <f>IF(M123="znížená",I123,0)</f>
        <v>0</v>
      </c>
      <c r="BF123" s="150">
        <f>IF(M123="zákl. prenesená",I123,0)</f>
        <v>0</v>
      </c>
      <c r="BG123" s="150">
        <f>IF(M123="zníž. prenesená",I123,0)</f>
        <v>0</v>
      </c>
      <c r="BH123" s="150">
        <f>IF(M123="nulová",I123,0)</f>
        <v>0</v>
      </c>
      <c r="BI123" s="14" t="s">
        <v>142</v>
      </c>
      <c r="BJ123" s="150">
        <f>ROUND(H123*G123,2)</f>
        <v>0</v>
      </c>
      <c r="BK123" s="14" t="s">
        <v>338</v>
      </c>
      <c r="BL123" s="149" t="s">
        <v>681</v>
      </c>
    </row>
    <row r="124" spans="1:64" s="12" customFormat="1" ht="22.9" customHeight="1">
      <c r="B124" s="126"/>
      <c r="D124" s="127" t="s">
        <v>70</v>
      </c>
      <c r="E124" s="136" t="s">
        <v>682</v>
      </c>
      <c r="I124" s="137">
        <f>BJ124</f>
        <v>0</v>
      </c>
      <c r="K124" s="126"/>
      <c r="L124" s="130"/>
      <c r="M124" s="131"/>
      <c r="N124" s="131"/>
      <c r="O124" s="132">
        <f>SUM(O125:O126)</f>
        <v>6.024</v>
      </c>
      <c r="P124" s="131"/>
      <c r="Q124" s="132">
        <f>SUM(Q125:Q126)</f>
        <v>0</v>
      </c>
      <c r="R124" s="131"/>
      <c r="S124" s="133">
        <f>SUM(S125:S126)</f>
        <v>0</v>
      </c>
      <c r="AQ124" s="127" t="s">
        <v>146</v>
      </c>
      <c r="AS124" s="134" t="s">
        <v>70</v>
      </c>
      <c r="AT124" s="134" t="s">
        <v>79</v>
      </c>
      <c r="AX124" s="127" t="s">
        <v>136</v>
      </c>
      <c r="BJ124" s="135">
        <f>SUM(BJ125:BJ126)</f>
        <v>0</v>
      </c>
    </row>
    <row r="125" spans="1:64" s="2" customFormat="1" ht="24" customHeight="1">
      <c r="A125" s="26"/>
      <c r="B125" s="138"/>
      <c r="C125" s="139" t="s">
        <v>146</v>
      </c>
      <c r="D125" s="139" t="s">
        <v>138</v>
      </c>
      <c r="E125" s="140" t="s">
        <v>683</v>
      </c>
      <c r="F125" s="141" t="s">
        <v>252</v>
      </c>
      <c r="G125" s="142">
        <v>1</v>
      </c>
      <c r="H125" s="143"/>
      <c r="I125" s="143">
        <f>ROUND(H125*G125,2)</f>
        <v>0</v>
      </c>
      <c r="J125" s="144"/>
      <c r="K125" s="27"/>
      <c r="L125" s="145" t="s">
        <v>1</v>
      </c>
      <c r="M125" s="146" t="s">
        <v>37</v>
      </c>
      <c r="N125" s="147">
        <v>6.024</v>
      </c>
      <c r="O125" s="147">
        <f>N125*G125</f>
        <v>6.024</v>
      </c>
      <c r="P125" s="147">
        <v>0</v>
      </c>
      <c r="Q125" s="147">
        <f>P125*G125</f>
        <v>0</v>
      </c>
      <c r="R125" s="147">
        <v>0</v>
      </c>
      <c r="S125" s="148">
        <f>R125*G125</f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Q125" s="149" t="s">
        <v>338</v>
      </c>
      <c r="AS125" s="149" t="s">
        <v>138</v>
      </c>
      <c r="AT125" s="149" t="s">
        <v>142</v>
      </c>
      <c r="AX125" s="14" t="s">
        <v>136</v>
      </c>
      <c r="BD125" s="150">
        <f>IF(M125="základná",I125,0)</f>
        <v>0</v>
      </c>
      <c r="BE125" s="150">
        <f>IF(M125="znížená",I125,0)</f>
        <v>0</v>
      </c>
      <c r="BF125" s="150">
        <f>IF(M125="zákl. prenesená",I125,0)</f>
        <v>0</v>
      </c>
      <c r="BG125" s="150">
        <f>IF(M125="zníž. prenesená",I125,0)</f>
        <v>0</v>
      </c>
      <c r="BH125" s="150">
        <f>IF(M125="nulová",I125,0)</f>
        <v>0</v>
      </c>
      <c r="BI125" s="14" t="s">
        <v>142</v>
      </c>
      <c r="BJ125" s="150">
        <f>ROUND(H125*G125,2)</f>
        <v>0</v>
      </c>
      <c r="BK125" s="14" t="s">
        <v>338</v>
      </c>
      <c r="BL125" s="149" t="s">
        <v>684</v>
      </c>
    </row>
    <row r="126" spans="1:64" s="2" customFormat="1" ht="16.5" customHeight="1">
      <c r="A126" s="26"/>
      <c r="B126" s="138"/>
      <c r="C126" s="151" t="s">
        <v>141</v>
      </c>
      <c r="D126" s="151" t="s">
        <v>182</v>
      </c>
      <c r="E126" s="152" t="s">
        <v>852</v>
      </c>
      <c r="F126" s="153" t="s">
        <v>252</v>
      </c>
      <c r="G126" s="154">
        <v>1</v>
      </c>
      <c r="H126" s="155"/>
      <c r="I126" s="155">
        <f>ROUND(H126*G126,2)</f>
        <v>0</v>
      </c>
      <c r="J126" s="156"/>
      <c r="K126" s="157"/>
      <c r="L126" s="164" t="s">
        <v>1</v>
      </c>
      <c r="M126" s="165" t="s">
        <v>37</v>
      </c>
      <c r="N126" s="162">
        <v>0</v>
      </c>
      <c r="O126" s="162">
        <f>N126*G126</f>
        <v>0</v>
      </c>
      <c r="P126" s="162">
        <v>0</v>
      </c>
      <c r="Q126" s="162">
        <f>P126*G126</f>
        <v>0</v>
      </c>
      <c r="R126" s="162">
        <v>0</v>
      </c>
      <c r="S126" s="163">
        <f>R126*G126</f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Q126" s="149" t="s">
        <v>685</v>
      </c>
      <c r="AS126" s="149" t="s">
        <v>182</v>
      </c>
      <c r="AT126" s="149" t="s">
        <v>142</v>
      </c>
      <c r="AX126" s="14" t="s">
        <v>136</v>
      </c>
      <c r="BD126" s="150">
        <f>IF(M126="základná",I126,0)</f>
        <v>0</v>
      </c>
      <c r="BE126" s="150">
        <f>IF(M126="znížená",I126,0)</f>
        <v>0</v>
      </c>
      <c r="BF126" s="150">
        <f>IF(M126="zákl. prenesená",I126,0)</f>
        <v>0</v>
      </c>
      <c r="BG126" s="150">
        <f>IF(M126="zníž. prenesená",I126,0)</f>
        <v>0</v>
      </c>
      <c r="BH126" s="150">
        <f>IF(M126="nulová",I126,0)</f>
        <v>0</v>
      </c>
      <c r="BI126" s="14" t="s">
        <v>142</v>
      </c>
      <c r="BJ126" s="150">
        <f>ROUND(H126*G126,2)</f>
        <v>0</v>
      </c>
      <c r="BK126" s="14" t="s">
        <v>338</v>
      </c>
      <c r="BL126" s="149" t="s">
        <v>686</v>
      </c>
    </row>
    <row r="127" spans="1:64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27"/>
      <c r="L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</sheetData>
  <autoFilter ref="C118:J126"/>
  <mergeCells count="5">
    <mergeCell ref="E87:G87"/>
    <mergeCell ref="K2:U2"/>
    <mergeCell ref="E18:G18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4"/>
  <sheetViews>
    <sheetView showGridLines="0" topLeftCell="A125" workbookViewId="0">
      <selection activeCell="W154" sqref="W15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92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687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196"/>
      <c r="F18" s="196"/>
      <c r="G18" s="196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ROUND(I118,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ROUND((SUM(BD118:BD143)),  2)</f>
        <v>0</v>
      </c>
      <c r="F33" s="26"/>
      <c r="G33" s="26"/>
      <c r="H33" s="95">
        <v>0.2</v>
      </c>
      <c r="I33" s="94">
        <f>ROUND(((SUM(BD118:BD143))*H33),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ROUND((SUM(BE118:BE143)),  2)</f>
        <v>0</v>
      </c>
      <c r="F34" s="26"/>
      <c r="G34" s="26"/>
      <c r="H34" s="95">
        <v>0.2</v>
      </c>
      <c r="I34" s="94">
        <f>ROUND(((SUM(BE118:BE143))*H34),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ROUND((SUM(BF118:BF143)),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ROUND((SUM(BG118:BG143)),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ROUND((SUM(BH118:BH143)),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e">
        <f>IF(#REF!="","",#REF!)</f>
        <v>#REF!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I118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688</v>
      </c>
      <c r="E97" s="109"/>
      <c r="F97" s="109"/>
      <c r="G97" s="109"/>
      <c r="H97" s="109"/>
      <c r="I97" s="110">
        <f>I119</f>
        <v>0</v>
      </c>
      <c r="K97" s="107"/>
    </row>
    <row r="98" spans="1:30" s="9" customFormat="1" ht="24.95" hidden="1" customHeight="1">
      <c r="B98" s="107"/>
      <c r="D98" s="108" t="s">
        <v>689</v>
      </c>
      <c r="E98" s="109"/>
      <c r="F98" s="109"/>
      <c r="G98" s="109"/>
      <c r="H98" s="109"/>
      <c r="I98" s="110">
        <f>I128</f>
        <v>0</v>
      </c>
      <c r="K98" s="107"/>
    </row>
    <row r="99" spans="1:30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3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" customFormat="1" ht="6.95" hidden="1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3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idden="1"/>
    <row r="102" spans="1:30" hidden="1"/>
    <row r="103" spans="1:30" hidden="1"/>
    <row r="104" spans="1:30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3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" customFormat="1" ht="24.95" customHeight="1">
      <c r="A105" s="26"/>
      <c r="B105" s="27"/>
      <c r="C105" s="18" t="s">
        <v>123</v>
      </c>
      <c r="D105" s="26"/>
      <c r="E105" s="26"/>
      <c r="F105" s="26"/>
      <c r="G105" s="26"/>
      <c r="H105" s="26"/>
      <c r="I105" s="26"/>
      <c r="J105" s="26"/>
      <c r="K105" s="3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" customFormat="1" ht="16.5" customHeight="1">
      <c r="A108" s="26"/>
      <c r="B108" s="27"/>
      <c r="C108" s="26"/>
      <c r="D108" s="26"/>
      <c r="E108" s="167" t="str">
        <f>E7</f>
        <v>Zníženie energetickej náročnosti Galaxi spol. s r.o.</v>
      </c>
      <c r="F108" s="3"/>
      <c r="G108" s="3"/>
      <c r="H108" s="26"/>
      <c r="I108" s="26"/>
      <c r="J108" s="26"/>
      <c r="K108" s="3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" customFormat="1" ht="12" customHeight="1">
      <c r="A109" s="26"/>
      <c r="B109" s="27"/>
      <c r="C109" s="23" t="s">
        <v>100</v>
      </c>
      <c r="D109" s="26"/>
      <c r="E109" s="26"/>
      <c r="F109" s="26"/>
      <c r="G109" s="26"/>
      <c r="H109" s="26"/>
      <c r="I109" s="26"/>
      <c r="J109" s="26"/>
      <c r="K109" s="3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" customFormat="1" ht="16.5" customHeight="1">
      <c r="A110" s="26"/>
      <c r="B110" s="27"/>
      <c r="C110" s="26"/>
      <c r="D110" s="26"/>
      <c r="E110" s="166" t="str">
        <f>E9</f>
        <v>05 - Vzduchotechnika</v>
      </c>
      <c r="F110" s="26"/>
      <c r="G110" s="26"/>
      <c r="H110" s="26"/>
      <c r="I110" s="26"/>
      <c r="J110" s="26"/>
      <c r="K110" s="3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12" customHeight="1">
      <c r="A112" s="26"/>
      <c r="B112" s="27"/>
      <c r="C112" s="23" t="s">
        <v>17</v>
      </c>
      <c r="D112" s="26"/>
      <c r="E112" s="21" t="str">
        <f>E12</f>
        <v>Myjava</v>
      </c>
      <c r="F112" s="26"/>
      <c r="G112" s="26"/>
      <c r="H112" s="23" t="s">
        <v>19</v>
      </c>
      <c r="I112" s="49">
        <f>IF(I12="","",I12)</f>
        <v>0</v>
      </c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27.95" customHeight="1">
      <c r="A114" s="26"/>
      <c r="B114" s="27"/>
      <c r="C114" s="23" t="s">
        <v>20</v>
      </c>
      <c r="D114" s="26"/>
      <c r="E114" s="21" t="str">
        <f>E15</f>
        <v>Galaxi, spol. s r.o. č. 802, Turá Lúka</v>
      </c>
      <c r="F114" s="26"/>
      <c r="G114" s="26"/>
      <c r="H114" s="23" t="s">
        <v>26</v>
      </c>
      <c r="I114" s="24" t="str">
        <f>E21</f>
        <v>Ing. Milan Ďurec- HARMONIA</v>
      </c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15.2" customHeight="1">
      <c r="A115" s="26"/>
      <c r="B115" s="27"/>
      <c r="C115" s="23" t="s">
        <v>24</v>
      </c>
      <c r="D115" s="26"/>
      <c r="E115" s="21" t="e">
        <f>IF(#REF!="","",#REF!)</f>
        <v>#REF!</v>
      </c>
      <c r="F115" s="26"/>
      <c r="G115" s="26"/>
      <c r="H115" s="23" t="s">
        <v>29</v>
      </c>
      <c r="I115" s="24" t="e">
        <f>#REF!</f>
        <v>#REF!</v>
      </c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11" customFormat="1" ht="29.25" customHeight="1">
      <c r="A117" s="115"/>
      <c r="B117" s="116"/>
      <c r="C117" s="117" t="s">
        <v>124</v>
      </c>
      <c r="D117" s="118" t="s">
        <v>56</v>
      </c>
      <c r="E117" s="118" t="s">
        <v>53</v>
      </c>
      <c r="F117" s="118" t="s">
        <v>125</v>
      </c>
      <c r="G117" s="118" t="s">
        <v>126</v>
      </c>
      <c r="H117" s="118" t="s">
        <v>127</v>
      </c>
      <c r="I117" s="119" t="s">
        <v>104</v>
      </c>
      <c r="J117" s="120" t="s">
        <v>128</v>
      </c>
      <c r="K117" s="121"/>
      <c r="L117" s="56" t="s">
        <v>1</v>
      </c>
      <c r="M117" s="57" t="s">
        <v>35</v>
      </c>
      <c r="N117" s="57" t="s">
        <v>129</v>
      </c>
      <c r="O117" s="57" t="s">
        <v>130</v>
      </c>
      <c r="P117" s="57" t="s">
        <v>131</v>
      </c>
      <c r="Q117" s="57" t="s">
        <v>132</v>
      </c>
      <c r="R117" s="57" t="s">
        <v>133</v>
      </c>
      <c r="S117" s="58" t="s">
        <v>134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</row>
    <row r="118" spans="1:64" s="2" customFormat="1" ht="22.9" customHeight="1">
      <c r="A118" s="26"/>
      <c r="B118" s="27"/>
      <c r="C118" s="63" t="s">
        <v>105</v>
      </c>
      <c r="D118" s="26"/>
      <c r="E118" s="26"/>
      <c r="F118" s="26"/>
      <c r="G118" s="26"/>
      <c r="H118" s="26"/>
      <c r="I118" s="122">
        <f>BJ118</f>
        <v>0</v>
      </c>
      <c r="J118" s="26"/>
      <c r="K118" s="27"/>
      <c r="L118" s="59"/>
      <c r="M118" s="50"/>
      <c r="N118" s="60"/>
      <c r="O118" s="123">
        <f>O119+O128</f>
        <v>0</v>
      </c>
      <c r="P118" s="60"/>
      <c r="Q118" s="123">
        <f>Q119+Q128</f>
        <v>0</v>
      </c>
      <c r="R118" s="60"/>
      <c r="S118" s="124">
        <f>S119+S128</f>
        <v>0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S118" s="14" t="s">
        <v>70</v>
      </c>
      <c r="AT118" s="14" t="s">
        <v>106</v>
      </c>
      <c r="BJ118" s="125">
        <f>BJ119+BJ128</f>
        <v>0</v>
      </c>
    </row>
    <row r="119" spans="1:64" s="12" customFormat="1" ht="25.9" customHeight="1">
      <c r="B119" s="126"/>
      <c r="D119" s="127" t="s">
        <v>70</v>
      </c>
      <c r="E119" s="128" t="s">
        <v>690</v>
      </c>
      <c r="I119" s="129">
        <f>BJ119</f>
        <v>0</v>
      </c>
      <c r="K119" s="126"/>
      <c r="L119" s="130"/>
      <c r="M119" s="131"/>
      <c r="N119" s="131"/>
      <c r="O119" s="132">
        <f>SUM(O120:O127)</f>
        <v>0</v>
      </c>
      <c r="P119" s="131"/>
      <c r="Q119" s="132">
        <f>SUM(Q120:Q127)</f>
        <v>0</v>
      </c>
      <c r="R119" s="131"/>
      <c r="S119" s="133">
        <f>SUM(S120:S127)</f>
        <v>0</v>
      </c>
      <c r="AQ119" s="127" t="s">
        <v>79</v>
      </c>
      <c r="AS119" s="134" t="s">
        <v>70</v>
      </c>
      <c r="AT119" s="134" t="s">
        <v>71</v>
      </c>
      <c r="AX119" s="127" t="s">
        <v>136</v>
      </c>
      <c r="BJ119" s="135">
        <f>SUM(BJ120:BJ127)</f>
        <v>0</v>
      </c>
    </row>
    <row r="120" spans="1:64" s="2" customFormat="1" ht="60" customHeight="1">
      <c r="A120" s="26"/>
      <c r="B120" s="138"/>
      <c r="C120" s="151" t="s">
        <v>79</v>
      </c>
      <c r="D120" s="151" t="s">
        <v>182</v>
      </c>
      <c r="E120" s="152" t="s">
        <v>853</v>
      </c>
      <c r="F120" s="153" t="s">
        <v>252</v>
      </c>
      <c r="G120" s="154">
        <v>1</v>
      </c>
      <c r="H120" s="155"/>
      <c r="I120" s="155">
        <f t="shared" ref="I120:I127" si="0">ROUND(H120*G120,2)</f>
        <v>0</v>
      </c>
      <c r="J120" s="156"/>
      <c r="K120" s="157"/>
      <c r="L120" s="158" t="s">
        <v>1</v>
      </c>
      <c r="M120" s="159" t="s">
        <v>37</v>
      </c>
      <c r="N120" s="147">
        <v>0</v>
      </c>
      <c r="O120" s="147">
        <f t="shared" ref="O120:O127" si="1">N120*G120</f>
        <v>0</v>
      </c>
      <c r="P120" s="147">
        <v>0</v>
      </c>
      <c r="Q120" s="147">
        <f t="shared" ref="Q120:Q127" si="2">P120*G120</f>
        <v>0</v>
      </c>
      <c r="R120" s="147">
        <v>0</v>
      </c>
      <c r="S120" s="148">
        <f t="shared" ref="S120:S127" si="3">R120*G120</f>
        <v>0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Q120" s="149" t="s">
        <v>161</v>
      </c>
      <c r="AS120" s="149" t="s">
        <v>182</v>
      </c>
      <c r="AT120" s="149" t="s">
        <v>79</v>
      </c>
      <c r="AX120" s="14" t="s">
        <v>136</v>
      </c>
      <c r="BD120" s="150">
        <f t="shared" ref="BD120:BD127" si="4">IF(M120="základná",I120,0)</f>
        <v>0</v>
      </c>
      <c r="BE120" s="150">
        <f t="shared" ref="BE120:BE127" si="5">IF(M120="znížená",I120,0)</f>
        <v>0</v>
      </c>
      <c r="BF120" s="150">
        <f t="shared" ref="BF120:BF127" si="6">IF(M120="zákl. prenesená",I120,0)</f>
        <v>0</v>
      </c>
      <c r="BG120" s="150">
        <f t="shared" ref="BG120:BG127" si="7">IF(M120="zníž. prenesená",I120,0)</f>
        <v>0</v>
      </c>
      <c r="BH120" s="150">
        <f t="shared" ref="BH120:BH127" si="8">IF(M120="nulová",I120,0)</f>
        <v>0</v>
      </c>
      <c r="BI120" s="14" t="s">
        <v>142</v>
      </c>
      <c r="BJ120" s="150">
        <f t="shared" ref="BJ120:BJ127" si="9">ROUND(H120*G120,2)</f>
        <v>0</v>
      </c>
      <c r="BK120" s="14" t="s">
        <v>141</v>
      </c>
      <c r="BL120" s="149" t="s">
        <v>691</v>
      </c>
    </row>
    <row r="121" spans="1:64" s="2" customFormat="1" ht="16.5" customHeight="1">
      <c r="A121" s="26"/>
      <c r="B121" s="138"/>
      <c r="C121" s="151" t="s">
        <v>142</v>
      </c>
      <c r="D121" s="151" t="s">
        <v>182</v>
      </c>
      <c r="E121" s="152" t="s">
        <v>692</v>
      </c>
      <c r="F121" s="153" t="s">
        <v>252</v>
      </c>
      <c r="G121" s="154">
        <v>1</v>
      </c>
      <c r="H121" s="155"/>
      <c r="I121" s="155">
        <f t="shared" si="0"/>
        <v>0</v>
      </c>
      <c r="J121" s="156"/>
      <c r="K121" s="157"/>
      <c r="L121" s="158" t="s">
        <v>1</v>
      </c>
      <c r="M121" s="159" t="s">
        <v>37</v>
      </c>
      <c r="N121" s="147">
        <v>0</v>
      </c>
      <c r="O121" s="147">
        <f t="shared" si="1"/>
        <v>0</v>
      </c>
      <c r="P121" s="147">
        <v>0</v>
      </c>
      <c r="Q121" s="147">
        <f t="shared" si="2"/>
        <v>0</v>
      </c>
      <c r="R121" s="147">
        <v>0</v>
      </c>
      <c r="S121" s="148">
        <f t="shared" si="3"/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Q121" s="149" t="s">
        <v>161</v>
      </c>
      <c r="AS121" s="149" t="s">
        <v>182</v>
      </c>
      <c r="AT121" s="149" t="s">
        <v>79</v>
      </c>
      <c r="AX121" s="14" t="s">
        <v>136</v>
      </c>
      <c r="BD121" s="150">
        <f t="shared" si="4"/>
        <v>0</v>
      </c>
      <c r="BE121" s="150">
        <f t="shared" si="5"/>
        <v>0</v>
      </c>
      <c r="BF121" s="150">
        <f t="shared" si="6"/>
        <v>0</v>
      </c>
      <c r="BG121" s="150">
        <f t="shared" si="7"/>
        <v>0</v>
      </c>
      <c r="BH121" s="150">
        <f t="shared" si="8"/>
        <v>0</v>
      </c>
      <c r="BI121" s="14" t="s">
        <v>142</v>
      </c>
      <c r="BJ121" s="150">
        <f t="shared" si="9"/>
        <v>0</v>
      </c>
      <c r="BK121" s="14" t="s">
        <v>141</v>
      </c>
      <c r="BL121" s="149" t="s">
        <v>693</v>
      </c>
    </row>
    <row r="122" spans="1:64" s="2" customFormat="1" ht="16.5" customHeight="1">
      <c r="A122" s="26"/>
      <c r="B122" s="138"/>
      <c r="C122" s="151" t="s">
        <v>146</v>
      </c>
      <c r="D122" s="151" t="s">
        <v>182</v>
      </c>
      <c r="E122" s="152" t="s">
        <v>694</v>
      </c>
      <c r="F122" s="153" t="s">
        <v>252</v>
      </c>
      <c r="G122" s="154">
        <v>2</v>
      </c>
      <c r="H122" s="155"/>
      <c r="I122" s="155">
        <f t="shared" si="0"/>
        <v>0</v>
      </c>
      <c r="J122" s="156"/>
      <c r="K122" s="157"/>
      <c r="L122" s="158" t="s">
        <v>1</v>
      </c>
      <c r="M122" s="159" t="s">
        <v>37</v>
      </c>
      <c r="N122" s="147">
        <v>0</v>
      </c>
      <c r="O122" s="147">
        <f t="shared" si="1"/>
        <v>0</v>
      </c>
      <c r="P122" s="147">
        <v>0</v>
      </c>
      <c r="Q122" s="147">
        <f t="shared" si="2"/>
        <v>0</v>
      </c>
      <c r="R122" s="147">
        <v>0</v>
      </c>
      <c r="S122" s="148">
        <f t="shared" si="3"/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Q122" s="149" t="s">
        <v>161</v>
      </c>
      <c r="AS122" s="149" t="s">
        <v>182</v>
      </c>
      <c r="AT122" s="149" t="s">
        <v>79</v>
      </c>
      <c r="AX122" s="14" t="s">
        <v>136</v>
      </c>
      <c r="BD122" s="150">
        <f t="shared" si="4"/>
        <v>0</v>
      </c>
      <c r="BE122" s="150">
        <f t="shared" si="5"/>
        <v>0</v>
      </c>
      <c r="BF122" s="150">
        <f t="shared" si="6"/>
        <v>0</v>
      </c>
      <c r="BG122" s="150">
        <f t="shared" si="7"/>
        <v>0</v>
      </c>
      <c r="BH122" s="150">
        <f t="shared" si="8"/>
        <v>0</v>
      </c>
      <c r="BI122" s="14" t="s">
        <v>142</v>
      </c>
      <c r="BJ122" s="150">
        <f t="shared" si="9"/>
        <v>0</v>
      </c>
      <c r="BK122" s="14" t="s">
        <v>141</v>
      </c>
      <c r="BL122" s="149" t="s">
        <v>695</v>
      </c>
    </row>
    <row r="123" spans="1:64" s="2" customFormat="1" ht="16.5" customHeight="1">
      <c r="A123" s="26"/>
      <c r="B123" s="138"/>
      <c r="C123" s="151" t="s">
        <v>141</v>
      </c>
      <c r="D123" s="151" t="s">
        <v>182</v>
      </c>
      <c r="E123" s="152" t="s">
        <v>854</v>
      </c>
      <c r="F123" s="153" t="s">
        <v>252</v>
      </c>
      <c r="G123" s="154">
        <v>20</v>
      </c>
      <c r="H123" s="155"/>
      <c r="I123" s="155">
        <f t="shared" si="0"/>
        <v>0</v>
      </c>
      <c r="J123" s="156"/>
      <c r="K123" s="157"/>
      <c r="L123" s="158" t="s">
        <v>1</v>
      </c>
      <c r="M123" s="159" t="s">
        <v>37</v>
      </c>
      <c r="N123" s="147">
        <v>0</v>
      </c>
      <c r="O123" s="147">
        <f t="shared" si="1"/>
        <v>0</v>
      </c>
      <c r="P123" s="147">
        <v>0</v>
      </c>
      <c r="Q123" s="147">
        <f t="shared" si="2"/>
        <v>0</v>
      </c>
      <c r="R123" s="147">
        <v>0</v>
      </c>
      <c r="S123" s="148">
        <f t="shared" si="3"/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Q123" s="149" t="s">
        <v>161</v>
      </c>
      <c r="AS123" s="149" t="s">
        <v>182</v>
      </c>
      <c r="AT123" s="149" t="s">
        <v>79</v>
      </c>
      <c r="AX123" s="14" t="s">
        <v>136</v>
      </c>
      <c r="BD123" s="150">
        <f t="shared" si="4"/>
        <v>0</v>
      </c>
      <c r="BE123" s="150">
        <f t="shared" si="5"/>
        <v>0</v>
      </c>
      <c r="BF123" s="150">
        <f t="shared" si="6"/>
        <v>0</v>
      </c>
      <c r="BG123" s="150">
        <f t="shared" si="7"/>
        <v>0</v>
      </c>
      <c r="BH123" s="150">
        <f t="shared" si="8"/>
        <v>0</v>
      </c>
      <c r="BI123" s="14" t="s">
        <v>142</v>
      </c>
      <c r="BJ123" s="150">
        <f t="shared" si="9"/>
        <v>0</v>
      </c>
      <c r="BK123" s="14" t="s">
        <v>141</v>
      </c>
      <c r="BL123" s="149" t="s">
        <v>696</v>
      </c>
    </row>
    <row r="124" spans="1:64" s="2" customFormat="1" ht="16.5" customHeight="1">
      <c r="A124" s="26"/>
      <c r="B124" s="138"/>
      <c r="C124" s="151" t="s">
        <v>152</v>
      </c>
      <c r="D124" s="151" t="s">
        <v>182</v>
      </c>
      <c r="E124" s="152" t="s">
        <v>697</v>
      </c>
      <c r="F124" s="153" t="s">
        <v>252</v>
      </c>
      <c r="G124" s="154">
        <v>1</v>
      </c>
      <c r="H124" s="155"/>
      <c r="I124" s="155">
        <f t="shared" si="0"/>
        <v>0</v>
      </c>
      <c r="J124" s="156"/>
      <c r="K124" s="157"/>
      <c r="L124" s="158" t="s">
        <v>1</v>
      </c>
      <c r="M124" s="159" t="s">
        <v>37</v>
      </c>
      <c r="N124" s="147">
        <v>0</v>
      </c>
      <c r="O124" s="147">
        <f t="shared" si="1"/>
        <v>0</v>
      </c>
      <c r="P124" s="147">
        <v>0</v>
      </c>
      <c r="Q124" s="147">
        <f t="shared" si="2"/>
        <v>0</v>
      </c>
      <c r="R124" s="147">
        <v>0</v>
      </c>
      <c r="S124" s="148">
        <f t="shared" si="3"/>
        <v>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Q124" s="149" t="s">
        <v>161</v>
      </c>
      <c r="AS124" s="149" t="s">
        <v>182</v>
      </c>
      <c r="AT124" s="149" t="s">
        <v>79</v>
      </c>
      <c r="AX124" s="14" t="s">
        <v>136</v>
      </c>
      <c r="BD124" s="150">
        <f t="shared" si="4"/>
        <v>0</v>
      </c>
      <c r="BE124" s="150">
        <f t="shared" si="5"/>
        <v>0</v>
      </c>
      <c r="BF124" s="150">
        <f t="shared" si="6"/>
        <v>0</v>
      </c>
      <c r="BG124" s="150">
        <f t="shared" si="7"/>
        <v>0</v>
      </c>
      <c r="BH124" s="150">
        <f t="shared" si="8"/>
        <v>0</v>
      </c>
      <c r="BI124" s="14" t="s">
        <v>142</v>
      </c>
      <c r="BJ124" s="150">
        <f t="shared" si="9"/>
        <v>0</v>
      </c>
      <c r="BK124" s="14" t="s">
        <v>141</v>
      </c>
      <c r="BL124" s="149" t="s">
        <v>698</v>
      </c>
    </row>
    <row r="125" spans="1:64" s="2" customFormat="1" ht="16.5" customHeight="1">
      <c r="A125" s="26"/>
      <c r="B125" s="138"/>
      <c r="C125" s="151" t="s">
        <v>155</v>
      </c>
      <c r="D125" s="151" t="s">
        <v>182</v>
      </c>
      <c r="E125" s="152" t="s">
        <v>699</v>
      </c>
      <c r="F125" s="153" t="s">
        <v>672</v>
      </c>
      <c r="G125" s="154">
        <v>1</v>
      </c>
      <c r="H125" s="155"/>
      <c r="I125" s="155">
        <f t="shared" si="0"/>
        <v>0</v>
      </c>
      <c r="J125" s="156"/>
      <c r="K125" s="157"/>
      <c r="L125" s="158" t="s">
        <v>1</v>
      </c>
      <c r="M125" s="159" t="s">
        <v>37</v>
      </c>
      <c r="N125" s="147">
        <v>0</v>
      </c>
      <c r="O125" s="147">
        <f t="shared" si="1"/>
        <v>0</v>
      </c>
      <c r="P125" s="147">
        <v>0</v>
      </c>
      <c r="Q125" s="147">
        <f t="shared" si="2"/>
        <v>0</v>
      </c>
      <c r="R125" s="147">
        <v>0</v>
      </c>
      <c r="S125" s="148">
        <f t="shared" si="3"/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Q125" s="149" t="s">
        <v>161</v>
      </c>
      <c r="AS125" s="149" t="s">
        <v>182</v>
      </c>
      <c r="AT125" s="149" t="s">
        <v>79</v>
      </c>
      <c r="AX125" s="14" t="s">
        <v>136</v>
      </c>
      <c r="BD125" s="150">
        <f t="shared" si="4"/>
        <v>0</v>
      </c>
      <c r="BE125" s="150">
        <f t="shared" si="5"/>
        <v>0</v>
      </c>
      <c r="BF125" s="150">
        <f t="shared" si="6"/>
        <v>0</v>
      </c>
      <c r="BG125" s="150">
        <f t="shared" si="7"/>
        <v>0</v>
      </c>
      <c r="BH125" s="150">
        <f t="shared" si="8"/>
        <v>0</v>
      </c>
      <c r="BI125" s="14" t="s">
        <v>142</v>
      </c>
      <c r="BJ125" s="150">
        <f t="shared" si="9"/>
        <v>0</v>
      </c>
      <c r="BK125" s="14" t="s">
        <v>141</v>
      </c>
      <c r="BL125" s="149" t="s">
        <v>700</v>
      </c>
    </row>
    <row r="126" spans="1:64" s="2" customFormat="1" ht="24" customHeight="1">
      <c r="A126" s="26"/>
      <c r="B126" s="138"/>
      <c r="C126" s="151" t="s">
        <v>158</v>
      </c>
      <c r="D126" s="151" t="s">
        <v>182</v>
      </c>
      <c r="E126" s="152" t="s">
        <v>855</v>
      </c>
      <c r="F126" s="153" t="s">
        <v>252</v>
      </c>
      <c r="G126" s="154">
        <v>1</v>
      </c>
      <c r="H126" s="155"/>
      <c r="I126" s="155">
        <f t="shared" si="0"/>
        <v>0</v>
      </c>
      <c r="J126" s="156"/>
      <c r="K126" s="157"/>
      <c r="L126" s="158" t="s">
        <v>1</v>
      </c>
      <c r="M126" s="159" t="s">
        <v>37</v>
      </c>
      <c r="N126" s="147">
        <v>0</v>
      </c>
      <c r="O126" s="147">
        <f t="shared" si="1"/>
        <v>0</v>
      </c>
      <c r="P126" s="147">
        <v>0</v>
      </c>
      <c r="Q126" s="147">
        <f t="shared" si="2"/>
        <v>0</v>
      </c>
      <c r="R126" s="147">
        <v>0</v>
      </c>
      <c r="S126" s="148">
        <f t="shared" si="3"/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Q126" s="149" t="s">
        <v>161</v>
      </c>
      <c r="AS126" s="149" t="s">
        <v>182</v>
      </c>
      <c r="AT126" s="149" t="s">
        <v>79</v>
      </c>
      <c r="AX126" s="14" t="s">
        <v>136</v>
      </c>
      <c r="BD126" s="150">
        <f t="shared" si="4"/>
        <v>0</v>
      </c>
      <c r="BE126" s="150">
        <f t="shared" si="5"/>
        <v>0</v>
      </c>
      <c r="BF126" s="150">
        <f t="shared" si="6"/>
        <v>0</v>
      </c>
      <c r="BG126" s="150">
        <f t="shared" si="7"/>
        <v>0</v>
      </c>
      <c r="BH126" s="150">
        <f t="shared" si="8"/>
        <v>0</v>
      </c>
      <c r="BI126" s="14" t="s">
        <v>142</v>
      </c>
      <c r="BJ126" s="150">
        <f t="shared" si="9"/>
        <v>0</v>
      </c>
      <c r="BK126" s="14" t="s">
        <v>141</v>
      </c>
      <c r="BL126" s="149" t="s">
        <v>701</v>
      </c>
    </row>
    <row r="127" spans="1:64" s="2" customFormat="1" ht="36" customHeight="1">
      <c r="A127" s="26"/>
      <c r="B127" s="138"/>
      <c r="C127" s="151" t="s">
        <v>161</v>
      </c>
      <c r="D127" s="151" t="s">
        <v>182</v>
      </c>
      <c r="E127" s="152" t="s">
        <v>702</v>
      </c>
      <c r="F127" s="153" t="s">
        <v>252</v>
      </c>
      <c r="G127" s="154">
        <v>1</v>
      </c>
      <c r="H127" s="155"/>
      <c r="I127" s="155">
        <f t="shared" si="0"/>
        <v>0</v>
      </c>
      <c r="J127" s="156"/>
      <c r="K127" s="157"/>
      <c r="L127" s="158" t="s">
        <v>1</v>
      </c>
      <c r="M127" s="159" t="s">
        <v>37</v>
      </c>
      <c r="N127" s="147">
        <v>0</v>
      </c>
      <c r="O127" s="147">
        <f t="shared" si="1"/>
        <v>0</v>
      </c>
      <c r="P127" s="147">
        <v>0</v>
      </c>
      <c r="Q127" s="147">
        <f t="shared" si="2"/>
        <v>0</v>
      </c>
      <c r="R127" s="147">
        <v>0</v>
      </c>
      <c r="S127" s="148">
        <f t="shared" si="3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Q127" s="149" t="s">
        <v>161</v>
      </c>
      <c r="AS127" s="149" t="s">
        <v>182</v>
      </c>
      <c r="AT127" s="149" t="s">
        <v>79</v>
      </c>
      <c r="AX127" s="14" t="s">
        <v>136</v>
      </c>
      <c r="BD127" s="150">
        <f t="shared" si="4"/>
        <v>0</v>
      </c>
      <c r="BE127" s="150">
        <f t="shared" si="5"/>
        <v>0</v>
      </c>
      <c r="BF127" s="150">
        <f t="shared" si="6"/>
        <v>0</v>
      </c>
      <c r="BG127" s="150">
        <f t="shared" si="7"/>
        <v>0</v>
      </c>
      <c r="BH127" s="150">
        <f t="shared" si="8"/>
        <v>0</v>
      </c>
      <c r="BI127" s="14" t="s">
        <v>142</v>
      </c>
      <c r="BJ127" s="150">
        <f t="shared" si="9"/>
        <v>0</v>
      </c>
      <c r="BK127" s="14" t="s">
        <v>141</v>
      </c>
      <c r="BL127" s="149" t="s">
        <v>703</v>
      </c>
    </row>
    <row r="128" spans="1:64" s="12" customFormat="1" ht="25.9" customHeight="1">
      <c r="B128" s="126"/>
      <c r="D128" s="127" t="s">
        <v>70</v>
      </c>
      <c r="E128" s="128" t="s">
        <v>704</v>
      </c>
      <c r="I128" s="129">
        <f>BJ128</f>
        <v>0</v>
      </c>
      <c r="K128" s="126"/>
      <c r="L128" s="130"/>
      <c r="M128" s="131"/>
      <c r="N128" s="131"/>
      <c r="O128" s="132">
        <f>SUM(O129:O143)</f>
        <v>0</v>
      </c>
      <c r="P128" s="131"/>
      <c r="Q128" s="132">
        <f>SUM(Q129:Q143)</f>
        <v>0</v>
      </c>
      <c r="R128" s="131"/>
      <c r="S128" s="133">
        <f>SUM(S129:S143)</f>
        <v>0</v>
      </c>
      <c r="AQ128" s="127" t="s">
        <v>79</v>
      </c>
      <c r="AS128" s="134" t="s">
        <v>70</v>
      </c>
      <c r="AT128" s="134" t="s">
        <v>71</v>
      </c>
      <c r="AX128" s="127" t="s">
        <v>136</v>
      </c>
      <c r="BJ128" s="135">
        <f>SUM(BJ129:BJ143)</f>
        <v>0</v>
      </c>
    </row>
    <row r="129" spans="1:64" s="2" customFormat="1" ht="16.5" customHeight="1">
      <c r="A129" s="26"/>
      <c r="B129" s="138"/>
      <c r="C129" s="151" t="s">
        <v>164</v>
      </c>
      <c r="D129" s="151" t="s">
        <v>182</v>
      </c>
      <c r="E129" s="152" t="s">
        <v>705</v>
      </c>
      <c r="F129" s="153" t="s">
        <v>706</v>
      </c>
      <c r="G129" s="154">
        <v>20</v>
      </c>
      <c r="H129" s="155"/>
      <c r="I129" s="155">
        <f t="shared" ref="I129:I143" si="10">ROUND(H129*G129,2)</f>
        <v>0</v>
      </c>
      <c r="J129" s="156"/>
      <c r="K129" s="157"/>
      <c r="L129" s="158" t="s">
        <v>1</v>
      </c>
      <c r="M129" s="159" t="s">
        <v>37</v>
      </c>
      <c r="N129" s="147">
        <v>0</v>
      </c>
      <c r="O129" s="147">
        <f t="shared" ref="O129:O143" si="11">N129*G129</f>
        <v>0</v>
      </c>
      <c r="P129" s="147">
        <v>0</v>
      </c>
      <c r="Q129" s="147">
        <f t="shared" ref="Q129:Q143" si="12">P129*G129</f>
        <v>0</v>
      </c>
      <c r="R129" s="147">
        <v>0</v>
      </c>
      <c r="S129" s="148">
        <f t="shared" ref="S129:S143" si="13">R129*G129</f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Q129" s="149" t="s">
        <v>161</v>
      </c>
      <c r="AS129" s="149" t="s">
        <v>182</v>
      </c>
      <c r="AT129" s="149" t="s">
        <v>79</v>
      </c>
      <c r="AX129" s="14" t="s">
        <v>136</v>
      </c>
      <c r="BD129" s="150">
        <f t="shared" ref="BD129:BD143" si="14">IF(M129="základná",I129,0)</f>
        <v>0</v>
      </c>
      <c r="BE129" s="150">
        <f t="shared" ref="BE129:BE143" si="15">IF(M129="znížená",I129,0)</f>
        <v>0</v>
      </c>
      <c r="BF129" s="150">
        <f t="shared" ref="BF129:BF143" si="16">IF(M129="zákl. prenesená",I129,0)</f>
        <v>0</v>
      </c>
      <c r="BG129" s="150">
        <f t="shared" ref="BG129:BG143" si="17">IF(M129="zníž. prenesená",I129,0)</f>
        <v>0</v>
      </c>
      <c r="BH129" s="150">
        <f t="shared" ref="BH129:BH143" si="18">IF(M129="nulová",I129,0)</f>
        <v>0</v>
      </c>
      <c r="BI129" s="14" t="s">
        <v>142</v>
      </c>
      <c r="BJ129" s="150">
        <f t="shared" ref="BJ129:BJ143" si="19">ROUND(H129*G129,2)</f>
        <v>0</v>
      </c>
      <c r="BK129" s="14" t="s">
        <v>141</v>
      </c>
      <c r="BL129" s="149" t="s">
        <v>707</v>
      </c>
    </row>
    <row r="130" spans="1:64" s="2" customFormat="1" ht="24" customHeight="1">
      <c r="A130" s="26"/>
      <c r="B130" s="138"/>
      <c r="C130" s="151" t="s">
        <v>167</v>
      </c>
      <c r="D130" s="151" t="s">
        <v>182</v>
      </c>
      <c r="E130" s="152" t="s">
        <v>708</v>
      </c>
      <c r="F130" s="153" t="s">
        <v>140</v>
      </c>
      <c r="G130" s="154">
        <v>40</v>
      </c>
      <c r="H130" s="155"/>
      <c r="I130" s="155">
        <f t="shared" si="10"/>
        <v>0</v>
      </c>
      <c r="J130" s="156"/>
      <c r="K130" s="157"/>
      <c r="L130" s="158" t="s">
        <v>1</v>
      </c>
      <c r="M130" s="159" t="s">
        <v>37</v>
      </c>
      <c r="N130" s="147">
        <v>0</v>
      </c>
      <c r="O130" s="147">
        <f t="shared" si="11"/>
        <v>0</v>
      </c>
      <c r="P130" s="147">
        <v>0</v>
      </c>
      <c r="Q130" s="147">
        <f t="shared" si="12"/>
        <v>0</v>
      </c>
      <c r="R130" s="147">
        <v>0</v>
      </c>
      <c r="S130" s="148">
        <f t="shared" si="13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Q130" s="149" t="s">
        <v>161</v>
      </c>
      <c r="AS130" s="149" t="s">
        <v>182</v>
      </c>
      <c r="AT130" s="149" t="s">
        <v>79</v>
      </c>
      <c r="AX130" s="14" t="s">
        <v>136</v>
      </c>
      <c r="BD130" s="150">
        <f t="shared" si="14"/>
        <v>0</v>
      </c>
      <c r="BE130" s="150">
        <f t="shared" si="15"/>
        <v>0</v>
      </c>
      <c r="BF130" s="150">
        <f t="shared" si="16"/>
        <v>0</v>
      </c>
      <c r="BG130" s="150">
        <f t="shared" si="17"/>
        <v>0</v>
      </c>
      <c r="BH130" s="150">
        <f t="shared" si="18"/>
        <v>0</v>
      </c>
      <c r="BI130" s="14" t="s">
        <v>142</v>
      </c>
      <c r="BJ130" s="150">
        <f t="shared" si="19"/>
        <v>0</v>
      </c>
      <c r="BK130" s="14" t="s">
        <v>141</v>
      </c>
      <c r="BL130" s="149" t="s">
        <v>709</v>
      </c>
    </row>
    <row r="131" spans="1:64" s="2" customFormat="1" ht="16.5" customHeight="1">
      <c r="A131" s="26"/>
      <c r="B131" s="138"/>
      <c r="C131" s="151" t="s">
        <v>170</v>
      </c>
      <c r="D131" s="151" t="s">
        <v>182</v>
      </c>
      <c r="E131" s="152" t="s">
        <v>710</v>
      </c>
      <c r="F131" s="153" t="s">
        <v>706</v>
      </c>
      <c r="G131" s="154">
        <v>5</v>
      </c>
      <c r="H131" s="155"/>
      <c r="I131" s="155">
        <f t="shared" si="10"/>
        <v>0</v>
      </c>
      <c r="J131" s="156"/>
      <c r="K131" s="157"/>
      <c r="L131" s="158" t="s">
        <v>1</v>
      </c>
      <c r="M131" s="159" t="s">
        <v>37</v>
      </c>
      <c r="N131" s="147">
        <v>0</v>
      </c>
      <c r="O131" s="147">
        <f t="shared" si="11"/>
        <v>0</v>
      </c>
      <c r="P131" s="147">
        <v>0</v>
      </c>
      <c r="Q131" s="147">
        <f t="shared" si="12"/>
        <v>0</v>
      </c>
      <c r="R131" s="147">
        <v>0</v>
      </c>
      <c r="S131" s="148">
        <f t="shared" si="13"/>
        <v>0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Q131" s="149" t="s">
        <v>161</v>
      </c>
      <c r="AS131" s="149" t="s">
        <v>182</v>
      </c>
      <c r="AT131" s="149" t="s">
        <v>79</v>
      </c>
      <c r="AX131" s="14" t="s">
        <v>136</v>
      </c>
      <c r="BD131" s="150">
        <f t="shared" si="14"/>
        <v>0</v>
      </c>
      <c r="BE131" s="150">
        <f t="shared" si="15"/>
        <v>0</v>
      </c>
      <c r="BF131" s="150">
        <f t="shared" si="16"/>
        <v>0</v>
      </c>
      <c r="BG131" s="150">
        <f t="shared" si="17"/>
        <v>0</v>
      </c>
      <c r="BH131" s="150">
        <f t="shared" si="18"/>
        <v>0</v>
      </c>
      <c r="BI131" s="14" t="s">
        <v>142</v>
      </c>
      <c r="BJ131" s="150">
        <f t="shared" si="19"/>
        <v>0</v>
      </c>
      <c r="BK131" s="14" t="s">
        <v>141</v>
      </c>
      <c r="BL131" s="149" t="s">
        <v>711</v>
      </c>
    </row>
    <row r="132" spans="1:64" s="2" customFormat="1" ht="16.5" customHeight="1">
      <c r="A132" s="26"/>
      <c r="B132" s="138"/>
      <c r="C132" s="151" t="s">
        <v>175</v>
      </c>
      <c r="D132" s="151" t="s">
        <v>182</v>
      </c>
      <c r="E132" s="152" t="s">
        <v>712</v>
      </c>
      <c r="F132" s="153" t="s">
        <v>706</v>
      </c>
      <c r="G132" s="154">
        <v>5</v>
      </c>
      <c r="H132" s="155"/>
      <c r="I132" s="155">
        <f t="shared" si="10"/>
        <v>0</v>
      </c>
      <c r="J132" s="156"/>
      <c r="K132" s="157"/>
      <c r="L132" s="158" t="s">
        <v>1</v>
      </c>
      <c r="M132" s="159" t="s">
        <v>37</v>
      </c>
      <c r="N132" s="147">
        <v>0</v>
      </c>
      <c r="O132" s="147">
        <f t="shared" si="11"/>
        <v>0</v>
      </c>
      <c r="P132" s="147">
        <v>0</v>
      </c>
      <c r="Q132" s="147">
        <f t="shared" si="12"/>
        <v>0</v>
      </c>
      <c r="R132" s="147">
        <v>0</v>
      </c>
      <c r="S132" s="148">
        <f t="shared" si="13"/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49" t="s">
        <v>161</v>
      </c>
      <c r="AS132" s="149" t="s">
        <v>182</v>
      </c>
      <c r="AT132" s="149" t="s">
        <v>79</v>
      </c>
      <c r="AX132" s="14" t="s">
        <v>136</v>
      </c>
      <c r="BD132" s="150">
        <f t="shared" si="14"/>
        <v>0</v>
      </c>
      <c r="BE132" s="150">
        <f t="shared" si="15"/>
        <v>0</v>
      </c>
      <c r="BF132" s="150">
        <f t="shared" si="16"/>
        <v>0</v>
      </c>
      <c r="BG132" s="150">
        <f t="shared" si="17"/>
        <v>0</v>
      </c>
      <c r="BH132" s="150">
        <f t="shared" si="18"/>
        <v>0</v>
      </c>
      <c r="BI132" s="14" t="s">
        <v>142</v>
      </c>
      <c r="BJ132" s="150">
        <f t="shared" si="19"/>
        <v>0</v>
      </c>
      <c r="BK132" s="14" t="s">
        <v>141</v>
      </c>
      <c r="BL132" s="149" t="s">
        <v>713</v>
      </c>
    </row>
    <row r="133" spans="1:64" s="2" customFormat="1" ht="24" customHeight="1">
      <c r="A133" s="26"/>
      <c r="B133" s="138"/>
      <c r="C133" s="151" t="s">
        <v>178</v>
      </c>
      <c r="D133" s="151" t="s">
        <v>182</v>
      </c>
      <c r="E133" s="152" t="s">
        <v>714</v>
      </c>
      <c r="F133" s="153" t="s">
        <v>187</v>
      </c>
      <c r="G133" s="154">
        <v>40</v>
      </c>
      <c r="H133" s="155"/>
      <c r="I133" s="155">
        <f t="shared" si="10"/>
        <v>0</v>
      </c>
      <c r="J133" s="156"/>
      <c r="K133" s="157"/>
      <c r="L133" s="158" t="s">
        <v>1</v>
      </c>
      <c r="M133" s="159" t="s">
        <v>37</v>
      </c>
      <c r="N133" s="147">
        <v>0</v>
      </c>
      <c r="O133" s="147">
        <f t="shared" si="11"/>
        <v>0</v>
      </c>
      <c r="P133" s="147">
        <v>0</v>
      </c>
      <c r="Q133" s="147">
        <f t="shared" si="12"/>
        <v>0</v>
      </c>
      <c r="R133" s="147">
        <v>0</v>
      </c>
      <c r="S133" s="148">
        <f t="shared" si="13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Q133" s="149" t="s">
        <v>161</v>
      </c>
      <c r="AS133" s="149" t="s">
        <v>182</v>
      </c>
      <c r="AT133" s="149" t="s">
        <v>79</v>
      </c>
      <c r="AX133" s="14" t="s">
        <v>136</v>
      </c>
      <c r="BD133" s="150">
        <f t="shared" si="14"/>
        <v>0</v>
      </c>
      <c r="BE133" s="150">
        <f t="shared" si="15"/>
        <v>0</v>
      </c>
      <c r="BF133" s="150">
        <f t="shared" si="16"/>
        <v>0</v>
      </c>
      <c r="BG133" s="150">
        <f t="shared" si="17"/>
        <v>0</v>
      </c>
      <c r="BH133" s="150">
        <f t="shared" si="18"/>
        <v>0</v>
      </c>
      <c r="BI133" s="14" t="s">
        <v>142</v>
      </c>
      <c r="BJ133" s="150">
        <f t="shared" si="19"/>
        <v>0</v>
      </c>
      <c r="BK133" s="14" t="s">
        <v>141</v>
      </c>
      <c r="BL133" s="149" t="s">
        <v>715</v>
      </c>
    </row>
    <row r="134" spans="1:64" s="2" customFormat="1" ht="24" customHeight="1">
      <c r="A134" s="26"/>
      <c r="B134" s="138"/>
      <c r="C134" s="151" t="s">
        <v>181</v>
      </c>
      <c r="D134" s="151" t="s">
        <v>182</v>
      </c>
      <c r="E134" s="152" t="s">
        <v>716</v>
      </c>
      <c r="F134" s="153" t="s">
        <v>187</v>
      </c>
      <c r="G134" s="154">
        <v>40</v>
      </c>
      <c r="H134" s="155"/>
      <c r="I134" s="155">
        <f t="shared" si="10"/>
        <v>0</v>
      </c>
      <c r="J134" s="156"/>
      <c r="K134" s="157"/>
      <c r="L134" s="158" t="s">
        <v>1</v>
      </c>
      <c r="M134" s="159" t="s">
        <v>37</v>
      </c>
      <c r="N134" s="147">
        <v>0</v>
      </c>
      <c r="O134" s="147">
        <f t="shared" si="11"/>
        <v>0</v>
      </c>
      <c r="P134" s="147">
        <v>0</v>
      </c>
      <c r="Q134" s="147">
        <f t="shared" si="12"/>
        <v>0</v>
      </c>
      <c r="R134" s="147">
        <v>0</v>
      </c>
      <c r="S134" s="148">
        <f t="shared" si="13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Q134" s="149" t="s">
        <v>161</v>
      </c>
      <c r="AS134" s="149" t="s">
        <v>182</v>
      </c>
      <c r="AT134" s="149" t="s">
        <v>79</v>
      </c>
      <c r="AX134" s="14" t="s">
        <v>136</v>
      </c>
      <c r="BD134" s="150">
        <f t="shared" si="14"/>
        <v>0</v>
      </c>
      <c r="BE134" s="150">
        <f t="shared" si="15"/>
        <v>0</v>
      </c>
      <c r="BF134" s="150">
        <f t="shared" si="16"/>
        <v>0</v>
      </c>
      <c r="BG134" s="150">
        <f t="shared" si="17"/>
        <v>0</v>
      </c>
      <c r="BH134" s="150">
        <f t="shared" si="18"/>
        <v>0</v>
      </c>
      <c r="BI134" s="14" t="s">
        <v>142</v>
      </c>
      <c r="BJ134" s="150">
        <f t="shared" si="19"/>
        <v>0</v>
      </c>
      <c r="BK134" s="14" t="s">
        <v>141</v>
      </c>
      <c r="BL134" s="149" t="s">
        <v>717</v>
      </c>
    </row>
    <row r="135" spans="1:64" s="2" customFormat="1" ht="24" customHeight="1">
      <c r="A135" s="26"/>
      <c r="B135" s="138"/>
      <c r="C135" s="151" t="s">
        <v>185</v>
      </c>
      <c r="D135" s="151" t="s">
        <v>182</v>
      </c>
      <c r="E135" s="152" t="s">
        <v>718</v>
      </c>
      <c r="F135" s="153" t="s">
        <v>140</v>
      </c>
      <c r="G135" s="154">
        <v>80</v>
      </c>
      <c r="H135" s="155"/>
      <c r="I135" s="155">
        <f t="shared" si="10"/>
        <v>0</v>
      </c>
      <c r="J135" s="156"/>
      <c r="K135" s="157"/>
      <c r="L135" s="158" t="s">
        <v>1</v>
      </c>
      <c r="M135" s="159" t="s">
        <v>37</v>
      </c>
      <c r="N135" s="147">
        <v>0</v>
      </c>
      <c r="O135" s="147">
        <f t="shared" si="11"/>
        <v>0</v>
      </c>
      <c r="P135" s="147">
        <v>0</v>
      </c>
      <c r="Q135" s="147">
        <f t="shared" si="12"/>
        <v>0</v>
      </c>
      <c r="R135" s="147">
        <v>0</v>
      </c>
      <c r="S135" s="148">
        <f t="shared" si="13"/>
        <v>0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49" t="s">
        <v>161</v>
      </c>
      <c r="AS135" s="149" t="s">
        <v>182</v>
      </c>
      <c r="AT135" s="149" t="s">
        <v>79</v>
      </c>
      <c r="AX135" s="14" t="s">
        <v>136</v>
      </c>
      <c r="BD135" s="150">
        <f t="shared" si="14"/>
        <v>0</v>
      </c>
      <c r="BE135" s="150">
        <f t="shared" si="15"/>
        <v>0</v>
      </c>
      <c r="BF135" s="150">
        <f t="shared" si="16"/>
        <v>0</v>
      </c>
      <c r="BG135" s="150">
        <f t="shared" si="17"/>
        <v>0</v>
      </c>
      <c r="BH135" s="150">
        <f t="shared" si="18"/>
        <v>0</v>
      </c>
      <c r="BI135" s="14" t="s">
        <v>142</v>
      </c>
      <c r="BJ135" s="150">
        <f t="shared" si="19"/>
        <v>0</v>
      </c>
      <c r="BK135" s="14" t="s">
        <v>141</v>
      </c>
      <c r="BL135" s="149" t="s">
        <v>719</v>
      </c>
    </row>
    <row r="136" spans="1:64" s="2" customFormat="1" ht="16.5" customHeight="1">
      <c r="A136" s="26"/>
      <c r="B136" s="138"/>
      <c r="C136" s="151" t="s">
        <v>190</v>
      </c>
      <c r="D136" s="151" t="s">
        <v>182</v>
      </c>
      <c r="E136" s="152" t="s">
        <v>720</v>
      </c>
      <c r="F136" s="153" t="s">
        <v>546</v>
      </c>
      <c r="G136" s="154">
        <v>1</v>
      </c>
      <c r="H136" s="155"/>
      <c r="I136" s="155">
        <f t="shared" si="10"/>
        <v>0</v>
      </c>
      <c r="J136" s="156"/>
      <c r="K136" s="157"/>
      <c r="L136" s="158" t="s">
        <v>1</v>
      </c>
      <c r="M136" s="159" t="s">
        <v>37</v>
      </c>
      <c r="N136" s="147">
        <v>0</v>
      </c>
      <c r="O136" s="147">
        <f t="shared" si="11"/>
        <v>0</v>
      </c>
      <c r="P136" s="147">
        <v>0</v>
      </c>
      <c r="Q136" s="147">
        <f t="shared" si="12"/>
        <v>0</v>
      </c>
      <c r="R136" s="147">
        <v>0</v>
      </c>
      <c r="S136" s="148">
        <f t="shared" si="13"/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49" t="s">
        <v>161</v>
      </c>
      <c r="AS136" s="149" t="s">
        <v>182</v>
      </c>
      <c r="AT136" s="149" t="s">
        <v>79</v>
      </c>
      <c r="AX136" s="14" t="s">
        <v>136</v>
      </c>
      <c r="BD136" s="150">
        <f t="shared" si="14"/>
        <v>0</v>
      </c>
      <c r="BE136" s="150">
        <f t="shared" si="15"/>
        <v>0</v>
      </c>
      <c r="BF136" s="150">
        <f t="shared" si="16"/>
        <v>0</v>
      </c>
      <c r="BG136" s="150">
        <f t="shared" si="17"/>
        <v>0</v>
      </c>
      <c r="BH136" s="150">
        <f t="shared" si="18"/>
        <v>0</v>
      </c>
      <c r="BI136" s="14" t="s">
        <v>142</v>
      </c>
      <c r="BJ136" s="150">
        <f t="shared" si="19"/>
        <v>0</v>
      </c>
      <c r="BK136" s="14" t="s">
        <v>141</v>
      </c>
      <c r="BL136" s="149" t="s">
        <v>721</v>
      </c>
    </row>
    <row r="137" spans="1:64" s="2" customFormat="1" ht="16.5" customHeight="1">
      <c r="A137" s="26"/>
      <c r="B137" s="138"/>
      <c r="C137" s="139" t="s">
        <v>193</v>
      </c>
      <c r="D137" s="139" t="s">
        <v>138</v>
      </c>
      <c r="E137" s="140" t="s">
        <v>722</v>
      </c>
      <c r="F137" s="141" t="s">
        <v>546</v>
      </c>
      <c r="G137" s="142">
        <v>1</v>
      </c>
      <c r="H137" s="143"/>
      <c r="I137" s="143">
        <f t="shared" si="10"/>
        <v>0</v>
      </c>
      <c r="J137" s="144"/>
      <c r="K137" s="27"/>
      <c r="L137" s="145" t="s">
        <v>1</v>
      </c>
      <c r="M137" s="146" t="s">
        <v>37</v>
      </c>
      <c r="N137" s="147">
        <v>0</v>
      </c>
      <c r="O137" s="147">
        <f t="shared" si="11"/>
        <v>0</v>
      </c>
      <c r="P137" s="147">
        <v>0</v>
      </c>
      <c r="Q137" s="147">
        <f t="shared" si="12"/>
        <v>0</v>
      </c>
      <c r="R137" s="147">
        <v>0</v>
      </c>
      <c r="S137" s="148">
        <f t="shared" si="13"/>
        <v>0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49" t="s">
        <v>141</v>
      </c>
      <c r="AS137" s="149" t="s">
        <v>138</v>
      </c>
      <c r="AT137" s="149" t="s">
        <v>79</v>
      </c>
      <c r="AX137" s="14" t="s">
        <v>136</v>
      </c>
      <c r="BD137" s="150">
        <f t="shared" si="14"/>
        <v>0</v>
      </c>
      <c r="BE137" s="150">
        <f t="shared" si="15"/>
        <v>0</v>
      </c>
      <c r="BF137" s="150">
        <f t="shared" si="16"/>
        <v>0</v>
      </c>
      <c r="BG137" s="150">
        <f t="shared" si="17"/>
        <v>0</v>
      </c>
      <c r="BH137" s="150">
        <f t="shared" si="18"/>
        <v>0</v>
      </c>
      <c r="BI137" s="14" t="s">
        <v>142</v>
      </c>
      <c r="BJ137" s="150">
        <f t="shared" si="19"/>
        <v>0</v>
      </c>
      <c r="BK137" s="14" t="s">
        <v>141</v>
      </c>
      <c r="BL137" s="149" t="s">
        <v>723</v>
      </c>
    </row>
    <row r="138" spans="1:64" s="2" customFormat="1" ht="16.5" customHeight="1">
      <c r="A138" s="26"/>
      <c r="B138" s="138"/>
      <c r="C138" s="139" t="s">
        <v>196</v>
      </c>
      <c r="D138" s="139" t="s">
        <v>138</v>
      </c>
      <c r="E138" s="140" t="s">
        <v>724</v>
      </c>
      <c r="F138" s="141" t="s">
        <v>546</v>
      </c>
      <c r="G138" s="142">
        <v>1</v>
      </c>
      <c r="H138" s="143"/>
      <c r="I138" s="143">
        <f t="shared" si="10"/>
        <v>0</v>
      </c>
      <c r="J138" s="144"/>
      <c r="K138" s="27"/>
      <c r="L138" s="145" t="s">
        <v>1</v>
      </c>
      <c r="M138" s="146" t="s">
        <v>37</v>
      </c>
      <c r="N138" s="147">
        <v>0</v>
      </c>
      <c r="O138" s="147">
        <f t="shared" si="11"/>
        <v>0</v>
      </c>
      <c r="P138" s="147">
        <v>0</v>
      </c>
      <c r="Q138" s="147">
        <f t="shared" si="12"/>
        <v>0</v>
      </c>
      <c r="R138" s="147">
        <v>0</v>
      </c>
      <c r="S138" s="148">
        <f t="shared" si="13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49" t="s">
        <v>141</v>
      </c>
      <c r="AS138" s="149" t="s">
        <v>138</v>
      </c>
      <c r="AT138" s="149" t="s">
        <v>79</v>
      </c>
      <c r="AX138" s="14" t="s">
        <v>136</v>
      </c>
      <c r="BD138" s="150">
        <f t="shared" si="14"/>
        <v>0</v>
      </c>
      <c r="BE138" s="150">
        <f t="shared" si="15"/>
        <v>0</v>
      </c>
      <c r="BF138" s="150">
        <f t="shared" si="16"/>
        <v>0</v>
      </c>
      <c r="BG138" s="150">
        <f t="shared" si="17"/>
        <v>0</v>
      </c>
      <c r="BH138" s="150">
        <f t="shared" si="18"/>
        <v>0</v>
      </c>
      <c r="BI138" s="14" t="s">
        <v>142</v>
      </c>
      <c r="BJ138" s="150">
        <f t="shared" si="19"/>
        <v>0</v>
      </c>
      <c r="BK138" s="14" t="s">
        <v>141</v>
      </c>
      <c r="BL138" s="149" t="s">
        <v>725</v>
      </c>
    </row>
    <row r="139" spans="1:64" s="2" customFormat="1" ht="16.5" customHeight="1">
      <c r="A139" s="26"/>
      <c r="B139" s="138"/>
      <c r="C139" s="139" t="s">
        <v>199</v>
      </c>
      <c r="D139" s="139" t="s">
        <v>138</v>
      </c>
      <c r="E139" s="140" t="s">
        <v>726</v>
      </c>
      <c r="F139" s="141" t="s">
        <v>546</v>
      </c>
      <c r="G139" s="142">
        <v>1</v>
      </c>
      <c r="H139" s="143"/>
      <c r="I139" s="143">
        <f t="shared" si="10"/>
        <v>0</v>
      </c>
      <c r="J139" s="144"/>
      <c r="K139" s="27"/>
      <c r="L139" s="145" t="s">
        <v>1</v>
      </c>
      <c r="M139" s="146" t="s">
        <v>37</v>
      </c>
      <c r="N139" s="147">
        <v>0</v>
      </c>
      <c r="O139" s="147">
        <f t="shared" si="11"/>
        <v>0</v>
      </c>
      <c r="P139" s="147">
        <v>0</v>
      </c>
      <c r="Q139" s="147">
        <f t="shared" si="12"/>
        <v>0</v>
      </c>
      <c r="R139" s="147">
        <v>0</v>
      </c>
      <c r="S139" s="148">
        <f t="shared" si="13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49" t="s">
        <v>141</v>
      </c>
      <c r="AS139" s="149" t="s">
        <v>138</v>
      </c>
      <c r="AT139" s="149" t="s">
        <v>79</v>
      </c>
      <c r="AX139" s="14" t="s">
        <v>136</v>
      </c>
      <c r="BD139" s="150">
        <f t="shared" si="14"/>
        <v>0</v>
      </c>
      <c r="BE139" s="150">
        <f t="shared" si="15"/>
        <v>0</v>
      </c>
      <c r="BF139" s="150">
        <f t="shared" si="16"/>
        <v>0</v>
      </c>
      <c r="BG139" s="150">
        <f t="shared" si="17"/>
        <v>0</v>
      </c>
      <c r="BH139" s="150">
        <f t="shared" si="18"/>
        <v>0</v>
      </c>
      <c r="BI139" s="14" t="s">
        <v>142</v>
      </c>
      <c r="BJ139" s="150">
        <f t="shared" si="19"/>
        <v>0</v>
      </c>
      <c r="BK139" s="14" t="s">
        <v>141</v>
      </c>
      <c r="BL139" s="149" t="s">
        <v>727</v>
      </c>
    </row>
    <row r="140" spans="1:64" s="2" customFormat="1" ht="16.5" customHeight="1">
      <c r="A140" s="26"/>
      <c r="B140" s="138"/>
      <c r="C140" s="139" t="s">
        <v>7</v>
      </c>
      <c r="D140" s="139" t="s">
        <v>138</v>
      </c>
      <c r="E140" s="140" t="s">
        <v>728</v>
      </c>
      <c r="F140" s="141" t="s">
        <v>546</v>
      </c>
      <c r="G140" s="142">
        <v>1</v>
      </c>
      <c r="H140" s="143"/>
      <c r="I140" s="143">
        <f t="shared" si="10"/>
        <v>0</v>
      </c>
      <c r="J140" s="144"/>
      <c r="K140" s="27"/>
      <c r="L140" s="145" t="s">
        <v>1</v>
      </c>
      <c r="M140" s="146" t="s">
        <v>37</v>
      </c>
      <c r="N140" s="147">
        <v>0</v>
      </c>
      <c r="O140" s="147">
        <f t="shared" si="11"/>
        <v>0</v>
      </c>
      <c r="P140" s="147">
        <v>0</v>
      </c>
      <c r="Q140" s="147">
        <f t="shared" si="12"/>
        <v>0</v>
      </c>
      <c r="R140" s="147">
        <v>0</v>
      </c>
      <c r="S140" s="148">
        <f t="shared" si="13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49" t="s">
        <v>141</v>
      </c>
      <c r="AS140" s="149" t="s">
        <v>138</v>
      </c>
      <c r="AT140" s="149" t="s">
        <v>79</v>
      </c>
      <c r="AX140" s="14" t="s">
        <v>136</v>
      </c>
      <c r="BD140" s="150">
        <f t="shared" si="14"/>
        <v>0</v>
      </c>
      <c r="BE140" s="150">
        <f t="shared" si="15"/>
        <v>0</v>
      </c>
      <c r="BF140" s="150">
        <f t="shared" si="16"/>
        <v>0</v>
      </c>
      <c r="BG140" s="150">
        <f t="shared" si="17"/>
        <v>0</v>
      </c>
      <c r="BH140" s="150">
        <f t="shared" si="18"/>
        <v>0</v>
      </c>
      <c r="BI140" s="14" t="s">
        <v>142</v>
      </c>
      <c r="BJ140" s="150">
        <f t="shared" si="19"/>
        <v>0</v>
      </c>
      <c r="BK140" s="14" t="s">
        <v>141</v>
      </c>
      <c r="BL140" s="149" t="s">
        <v>729</v>
      </c>
    </row>
    <row r="141" spans="1:64" s="2" customFormat="1" ht="16.5" customHeight="1">
      <c r="A141" s="26"/>
      <c r="B141" s="138"/>
      <c r="C141" s="139" t="s">
        <v>204</v>
      </c>
      <c r="D141" s="139" t="s">
        <v>138</v>
      </c>
      <c r="E141" s="140" t="s">
        <v>730</v>
      </c>
      <c r="F141" s="141" t="s">
        <v>546</v>
      </c>
      <c r="G141" s="142">
        <v>1</v>
      </c>
      <c r="H141" s="143"/>
      <c r="I141" s="143">
        <f t="shared" si="10"/>
        <v>0</v>
      </c>
      <c r="J141" s="144"/>
      <c r="K141" s="27"/>
      <c r="L141" s="145" t="s">
        <v>1</v>
      </c>
      <c r="M141" s="146" t="s">
        <v>37</v>
      </c>
      <c r="N141" s="147">
        <v>0</v>
      </c>
      <c r="O141" s="147">
        <f t="shared" si="11"/>
        <v>0</v>
      </c>
      <c r="P141" s="147">
        <v>0</v>
      </c>
      <c r="Q141" s="147">
        <f t="shared" si="12"/>
        <v>0</v>
      </c>
      <c r="R141" s="147">
        <v>0</v>
      </c>
      <c r="S141" s="148">
        <f t="shared" si="13"/>
        <v>0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49" t="s">
        <v>141</v>
      </c>
      <c r="AS141" s="149" t="s">
        <v>138</v>
      </c>
      <c r="AT141" s="149" t="s">
        <v>79</v>
      </c>
      <c r="AX141" s="14" t="s">
        <v>136</v>
      </c>
      <c r="BD141" s="150">
        <f t="shared" si="14"/>
        <v>0</v>
      </c>
      <c r="BE141" s="150">
        <f t="shared" si="15"/>
        <v>0</v>
      </c>
      <c r="BF141" s="150">
        <f t="shared" si="16"/>
        <v>0</v>
      </c>
      <c r="BG141" s="150">
        <f t="shared" si="17"/>
        <v>0</v>
      </c>
      <c r="BH141" s="150">
        <f t="shared" si="18"/>
        <v>0</v>
      </c>
      <c r="BI141" s="14" t="s">
        <v>142</v>
      </c>
      <c r="BJ141" s="150">
        <f t="shared" si="19"/>
        <v>0</v>
      </c>
      <c r="BK141" s="14" t="s">
        <v>141</v>
      </c>
      <c r="BL141" s="149" t="s">
        <v>731</v>
      </c>
    </row>
    <row r="142" spans="1:64" s="2" customFormat="1" ht="16.5" customHeight="1">
      <c r="A142" s="26"/>
      <c r="B142" s="138"/>
      <c r="C142" s="139" t="s">
        <v>207</v>
      </c>
      <c r="D142" s="139" t="s">
        <v>138</v>
      </c>
      <c r="E142" s="140" t="s">
        <v>732</v>
      </c>
      <c r="F142" s="141" t="s">
        <v>546</v>
      </c>
      <c r="G142" s="142">
        <v>1</v>
      </c>
      <c r="H142" s="143"/>
      <c r="I142" s="143">
        <f t="shared" si="10"/>
        <v>0</v>
      </c>
      <c r="J142" s="144"/>
      <c r="K142" s="27"/>
      <c r="L142" s="145" t="s">
        <v>1</v>
      </c>
      <c r="M142" s="146" t="s">
        <v>37</v>
      </c>
      <c r="N142" s="147">
        <v>0</v>
      </c>
      <c r="O142" s="147">
        <f t="shared" si="11"/>
        <v>0</v>
      </c>
      <c r="P142" s="147">
        <v>0</v>
      </c>
      <c r="Q142" s="147">
        <f t="shared" si="12"/>
        <v>0</v>
      </c>
      <c r="R142" s="147">
        <v>0</v>
      </c>
      <c r="S142" s="148">
        <f t="shared" si="13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49" t="s">
        <v>141</v>
      </c>
      <c r="AS142" s="149" t="s">
        <v>138</v>
      </c>
      <c r="AT142" s="149" t="s">
        <v>79</v>
      </c>
      <c r="AX142" s="14" t="s">
        <v>136</v>
      </c>
      <c r="BD142" s="150">
        <f t="shared" si="14"/>
        <v>0</v>
      </c>
      <c r="BE142" s="150">
        <f t="shared" si="15"/>
        <v>0</v>
      </c>
      <c r="BF142" s="150">
        <f t="shared" si="16"/>
        <v>0</v>
      </c>
      <c r="BG142" s="150">
        <f t="shared" si="17"/>
        <v>0</v>
      </c>
      <c r="BH142" s="150">
        <f t="shared" si="18"/>
        <v>0</v>
      </c>
      <c r="BI142" s="14" t="s">
        <v>142</v>
      </c>
      <c r="BJ142" s="150">
        <f t="shared" si="19"/>
        <v>0</v>
      </c>
      <c r="BK142" s="14" t="s">
        <v>141</v>
      </c>
      <c r="BL142" s="149" t="s">
        <v>733</v>
      </c>
    </row>
    <row r="143" spans="1:64" s="2" customFormat="1" ht="16.5" customHeight="1">
      <c r="A143" s="26"/>
      <c r="B143" s="138"/>
      <c r="C143" s="139" t="s">
        <v>210</v>
      </c>
      <c r="D143" s="139" t="s">
        <v>138</v>
      </c>
      <c r="E143" s="140" t="s">
        <v>734</v>
      </c>
      <c r="F143" s="141" t="s">
        <v>546</v>
      </c>
      <c r="G143" s="142">
        <v>1</v>
      </c>
      <c r="H143" s="143"/>
      <c r="I143" s="143">
        <f t="shared" si="10"/>
        <v>0</v>
      </c>
      <c r="J143" s="144"/>
      <c r="K143" s="27"/>
      <c r="L143" s="160" t="s">
        <v>1</v>
      </c>
      <c r="M143" s="161" t="s">
        <v>37</v>
      </c>
      <c r="N143" s="162">
        <v>0</v>
      </c>
      <c r="O143" s="162">
        <f t="shared" si="11"/>
        <v>0</v>
      </c>
      <c r="P143" s="162">
        <v>0</v>
      </c>
      <c r="Q143" s="162">
        <f t="shared" si="12"/>
        <v>0</v>
      </c>
      <c r="R143" s="162">
        <v>0</v>
      </c>
      <c r="S143" s="163">
        <f t="shared" si="13"/>
        <v>0</v>
      </c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49" t="s">
        <v>141</v>
      </c>
      <c r="AS143" s="149" t="s">
        <v>138</v>
      </c>
      <c r="AT143" s="149" t="s">
        <v>79</v>
      </c>
      <c r="AX143" s="14" t="s">
        <v>136</v>
      </c>
      <c r="BD143" s="150">
        <f t="shared" si="14"/>
        <v>0</v>
      </c>
      <c r="BE143" s="150">
        <f t="shared" si="15"/>
        <v>0</v>
      </c>
      <c r="BF143" s="150">
        <f t="shared" si="16"/>
        <v>0</v>
      </c>
      <c r="BG143" s="150">
        <f t="shared" si="17"/>
        <v>0</v>
      </c>
      <c r="BH143" s="150">
        <f t="shared" si="18"/>
        <v>0</v>
      </c>
      <c r="BI143" s="14" t="s">
        <v>142</v>
      </c>
      <c r="BJ143" s="150">
        <f t="shared" si="19"/>
        <v>0</v>
      </c>
      <c r="BK143" s="14" t="s">
        <v>141</v>
      </c>
      <c r="BL143" s="149" t="s">
        <v>735</v>
      </c>
    </row>
    <row r="144" spans="1:64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27"/>
      <c r="L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</sheetData>
  <autoFilter ref="C117:J143"/>
  <mergeCells count="5">
    <mergeCell ref="E87:G87"/>
    <mergeCell ref="K2:U2"/>
    <mergeCell ref="E18:G18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8"/>
  <sheetViews>
    <sheetView showGridLines="0" topLeftCell="A104" workbookViewId="0">
      <selection activeCell="X127" sqref="X1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95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736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4" t="str">
        <f>'Rekapitulácia stavby'!E14</f>
        <v xml:space="preserve"> </v>
      </c>
      <c r="F18" s="4"/>
      <c r="G18" s="4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ROUND(I118,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ROUND((SUM(BD118:BD127)),  2)</f>
        <v>0</v>
      </c>
      <c r="F33" s="26"/>
      <c r="G33" s="26"/>
      <c r="H33" s="95">
        <v>0.2</v>
      </c>
      <c r="I33" s="94">
        <f>ROUND(((SUM(BD118:BD127))*H33),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ROUND((SUM(BE118:BE127)),  2)</f>
        <v>0</v>
      </c>
      <c r="F34" s="26"/>
      <c r="G34" s="26"/>
      <c r="H34" s="95">
        <v>0.2</v>
      </c>
      <c r="I34" s="94">
        <f>ROUND(((SUM(BE118:BE127))*H34),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ROUND((SUM(BF118:BF127)),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ROUND((SUM(BG118:BG127)),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ROUND((SUM(BH118:BH127)),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str">
        <f>IF(E18="","",E18)</f>
        <v xml:space="preserve"> 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I118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530</v>
      </c>
      <c r="E97" s="109"/>
      <c r="F97" s="109"/>
      <c r="G97" s="109"/>
      <c r="H97" s="109"/>
      <c r="I97" s="110">
        <f>I119</f>
        <v>0</v>
      </c>
      <c r="K97" s="107"/>
    </row>
    <row r="98" spans="1:30" s="10" customFormat="1" ht="19.899999999999999" hidden="1" customHeight="1">
      <c r="B98" s="111"/>
      <c r="D98" s="112" t="s">
        <v>531</v>
      </c>
      <c r="E98" s="113"/>
      <c r="F98" s="113"/>
      <c r="G98" s="113"/>
      <c r="H98" s="113"/>
      <c r="I98" s="114">
        <f>I120</f>
        <v>0</v>
      </c>
      <c r="K98" s="111"/>
    </row>
    <row r="99" spans="1:30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3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" customFormat="1" ht="6.95" hidden="1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3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idden="1"/>
    <row r="102" spans="1:30" hidden="1"/>
    <row r="103" spans="1:30" hidden="1"/>
    <row r="104" spans="1:30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3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" customFormat="1" ht="24.95" customHeight="1">
      <c r="A105" s="26"/>
      <c r="B105" s="27"/>
      <c r="C105" s="18" t="s">
        <v>123</v>
      </c>
      <c r="D105" s="26"/>
      <c r="E105" s="26"/>
      <c r="F105" s="26"/>
      <c r="G105" s="26"/>
      <c r="H105" s="26"/>
      <c r="I105" s="26"/>
      <c r="J105" s="26"/>
      <c r="K105" s="3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" customFormat="1" ht="16.5" customHeight="1">
      <c r="A108" s="26"/>
      <c r="B108" s="27"/>
      <c r="C108" s="26"/>
      <c r="D108" s="26"/>
      <c r="E108" s="167" t="str">
        <f>E7</f>
        <v>Zníženie energetickej náročnosti Galaxi spol. s r.o.</v>
      </c>
      <c r="F108" s="3"/>
      <c r="G108" s="3"/>
      <c r="H108" s="26"/>
      <c r="I108" s="26"/>
      <c r="J108" s="26"/>
      <c r="K108" s="3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" customFormat="1" ht="12" customHeight="1">
      <c r="A109" s="26"/>
      <c r="B109" s="27"/>
      <c r="C109" s="23" t="s">
        <v>100</v>
      </c>
      <c r="D109" s="26"/>
      <c r="E109" s="26"/>
      <c r="F109" s="26"/>
      <c r="G109" s="26"/>
      <c r="H109" s="26"/>
      <c r="I109" s="26"/>
      <c r="J109" s="26"/>
      <c r="K109" s="3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" customFormat="1" ht="16.5" customHeight="1">
      <c r="A110" s="26"/>
      <c r="B110" s="27"/>
      <c r="C110" s="26"/>
      <c r="D110" s="26"/>
      <c r="E110" s="166" t="str">
        <f>E9</f>
        <v>06 - Svietidlá</v>
      </c>
      <c r="F110" s="26"/>
      <c r="G110" s="26"/>
      <c r="H110" s="26"/>
      <c r="I110" s="26"/>
      <c r="J110" s="26"/>
      <c r="K110" s="3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12" customHeight="1">
      <c r="A112" s="26"/>
      <c r="B112" s="27"/>
      <c r="C112" s="23" t="s">
        <v>17</v>
      </c>
      <c r="D112" s="26"/>
      <c r="E112" s="21" t="str">
        <f>E12</f>
        <v>Myjava</v>
      </c>
      <c r="F112" s="26"/>
      <c r="G112" s="26"/>
      <c r="H112" s="23" t="s">
        <v>19</v>
      </c>
      <c r="I112" s="49">
        <f>IF(I12="","",I12)</f>
        <v>0</v>
      </c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27.95" customHeight="1">
      <c r="A114" s="26"/>
      <c r="B114" s="27"/>
      <c r="C114" s="23" t="s">
        <v>20</v>
      </c>
      <c r="D114" s="26"/>
      <c r="E114" s="21" t="str">
        <f>E15</f>
        <v>Galaxi, spol. s r.o. č. 802, Turá Lúka</v>
      </c>
      <c r="F114" s="26"/>
      <c r="G114" s="26"/>
      <c r="H114" s="23" t="s">
        <v>26</v>
      </c>
      <c r="I114" s="24" t="str">
        <f>E21</f>
        <v>Ing. Milan Ďurec- HARMONIA</v>
      </c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15.2" customHeight="1">
      <c r="A115" s="26"/>
      <c r="B115" s="27"/>
      <c r="C115" s="23" t="s">
        <v>24</v>
      </c>
      <c r="D115" s="26"/>
      <c r="E115" s="21" t="str">
        <f>IF(E18="","",E18)</f>
        <v xml:space="preserve"> </v>
      </c>
      <c r="F115" s="26"/>
      <c r="G115" s="26"/>
      <c r="H115" s="23" t="s">
        <v>29</v>
      </c>
      <c r="I115" s="24" t="e">
        <f>#REF!</f>
        <v>#REF!</v>
      </c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11" customFormat="1" ht="29.25" customHeight="1">
      <c r="A117" s="115"/>
      <c r="B117" s="116"/>
      <c r="C117" s="117" t="s">
        <v>124</v>
      </c>
      <c r="D117" s="118" t="s">
        <v>56</v>
      </c>
      <c r="E117" s="118" t="s">
        <v>53</v>
      </c>
      <c r="F117" s="118" t="s">
        <v>125</v>
      </c>
      <c r="G117" s="118" t="s">
        <v>126</v>
      </c>
      <c r="H117" s="118" t="s">
        <v>127</v>
      </c>
      <c r="I117" s="119" t="s">
        <v>104</v>
      </c>
      <c r="J117" s="120" t="s">
        <v>128</v>
      </c>
      <c r="K117" s="121"/>
      <c r="L117" s="56" t="s">
        <v>1</v>
      </c>
      <c r="M117" s="57" t="s">
        <v>35</v>
      </c>
      <c r="N117" s="57" t="s">
        <v>129</v>
      </c>
      <c r="O117" s="57" t="s">
        <v>130</v>
      </c>
      <c r="P117" s="57" t="s">
        <v>131</v>
      </c>
      <c r="Q117" s="57" t="s">
        <v>132</v>
      </c>
      <c r="R117" s="57" t="s">
        <v>133</v>
      </c>
      <c r="S117" s="58" t="s">
        <v>134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</row>
    <row r="118" spans="1:64" s="2" customFormat="1" ht="22.9" customHeight="1">
      <c r="A118" s="26"/>
      <c r="B118" s="27"/>
      <c r="C118" s="63" t="s">
        <v>105</v>
      </c>
      <c r="D118" s="26"/>
      <c r="E118" s="26"/>
      <c r="F118" s="26"/>
      <c r="G118" s="26"/>
      <c r="H118" s="26"/>
      <c r="I118" s="122">
        <f>BJ118</f>
        <v>0</v>
      </c>
      <c r="J118" s="26"/>
      <c r="K118" s="27"/>
      <c r="L118" s="59"/>
      <c r="M118" s="50"/>
      <c r="N118" s="60"/>
      <c r="O118" s="123">
        <f>O119</f>
        <v>73.5</v>
      </c>
      <c r="P118" s="60"/>
      <c r="Q118" s="123">
        <f>Q119</f>
        <v>0</v>
      </c>
      <c r="R118" s="60"/>
      <c r="S118" s="124">
        <f>S119</f>
        <v>0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S118" s="14" t="s">
        <v>70</v>
      </c>
      <c r="AT118" s="14" t="s">
        <v>106</v>
      </c>
      <c r="BJ118" s="125">
        <f>BJ119</f>
        <v>0</v>
      </c>
    </row>
    <row r="119" spans="1:64" s="12" customFormat="1" ht="25.9" customHeight="1">
      <c r="B119" s="126"/>
      <c r="D119" s="127" t="s">
        <v>70</v>
      </c>
      <c r="E119" s="128" t="s">
        <v>532</v>
      </c>
      <c r="I119" s="129">
        <f>BJ119</f>
        <v>0</v>
      </c>
      <c r="K119" s="126"/>
      <c r="L119" s="130"/>
      <c r="M119" s="131"/>
      <c r="N119" s="131"/>
      <c r="O119" s="132">
        <f>O120</f>
        <v>73.5</v>
      </c>
      <c r="P119" s="131"/>
      <c r="Q119" s="132">
        <f>Q120</f>
        <v>0</v>
      </c>
      <c r="R119" s="131"/>
      <c r="S119" s="133">
        <f>S120</f>
        <v>0</v>
      </c>
      <c r="AQ119" s="127" t="s">
        <v>146</v>
      </c>
      <c r="AS119" s="134" t="s">
        <v>70</v>
      </c>
      <c r="AT119" s="134" t="s">
        <v>71</v>
      </c>
      <c r="AX119" s="127" t="s">
        <v>136</v>
      </c>
      <c r="BJ119" s="135">
        <f>BJ120</f>
        <v>0</v>
      </c>
    </row>
    <row r="120" spans="1:64" s="12" customFormat="1" ht="22.9" customHeight="1">
      <c r="B120" s="126"/>
      <c r="D120" s="127" t="s">
        <v>70</v>
      </c>
      <c r="E120" s="136" t="s">
        <v>533</v>
      </c>
      <c r="I120" s="137">
        <f>BJ120</f>
        <v>0</v>
      </c>
      <c r="K120" s="126"/>
      <c r="L120" s="130"/>
      <c r="M120" s="131"/>
      <c r="N120" s="131"/>
      <c r="O120" s="132">
        <f>SUM(O121:O127)</f>
        <v>73.5</v>
      </c>
      <c r="P120" s="131"/>
      <c r="Q120" s="132">
        <f>SUM(Q121:Q127)</f>
        <v>0</v>
      </c>
      <c r="R120" s="131"/>
      <c r="S120" s="133">
        <f>SUM(S121:S127)</f>
        <v>0</v>
      </c>
      <c r="AQ120" s="127" t="s">
        <v>146</v>
      </c>
      <c r="AS120" s="134" t="s">
        <v>70</v>
      </c>
      <c r="AT120" s="134" t="s">
        <v>79</v>
      </c>
      <c r="AX120" s="127" t="s">
        <v>136</v>
      </c>
      <c r="BJ120" s="135">
        <f>SUM(BJ121:BJ127)</f>
        <v>0</v>
      </c>
    </row>
    <row r="121" spans="1:64" s="2" customFormat="1" ht="16.5" customHeight="1">
      <c r="A121" s="26"/>
      <c r="B121" s="138"/>
      <c r="C121" s="139" t="s">
        <v>79</v>
      </c>
      <c r="D121" s="139" t="s">
        <v>138</v>
      </c>
      <c r="E121" s="140" t="s">
        <v>737</v>
      </c>
      <c r="F121" s="141" t="s">
        <v>252</v>
      </c>
      <c r="G121" s="142">
        <v>105</v>
      </c>
      <c r="H121" s="143"/>
      <c r="I121" s="143">
        <f t="shared" ref="I121:I127" si="0">ROUND(H121*G121,2)</f>
        <v>0</v>
      </c>
      <c r="J121" s="144"/>
      <c r="K121" s="27"/>
      <c r="L121" s="145" t="s">
        <v>1</v>
      </c>
      <c r="M121" s="146" t="s">
        <v>37</v>
      </c>
      <c r="N121" s="147">
        <v>0.35</v>
      </c>
      <c r="O121" s="147">
        <f t="shared" ref="O121:O127" si="1">N121*G121</f>
        <v>36.75</v>
      </c>
      <c r="P121" s="147">
        <v>0</v>
      </c>
      <c r="Q121" s="147">
        <f t="shared" ref="Q121:Q127" si="2">P121*G121</f>
        <v>0</v>
      </c>
      <c r="R121" s="147">
        <v>0</v>
      </c>
      <c r="S121" s="148">
        <f t="shared" ref="S121:S127" si="3">R121*G121</f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Q121" s="149" t="s">
        <v>338</v>
      </c>
      <c r="AS121" s="149" t="s">
        <v>138</v>
      </c>
      <c r="AT121" s="149" t="s">
        <v>142</v>
      </c>
      <c r="AX121" s="14" t="s">
        <v>136</v>
      </c>
      <c r="BD121" s="150">
        <f t="shared" ref="BD121:BD127" si="4">IF(M121="základná",I121,0)</f>
        <v>0</v>
      </c>
      <c r="BE121" s="150">
        <f t="shared" ref="BE121:BE127" si="5">IF(M121="znížená",I121,0)</f>
        <v>0</v>
      </c>
      <c r="BF121" s="150">
        <f t="shared" ref="BF121:BF127" si="6">IF(M121="zákl. prenesená",I121,0)</f>
        <v>0</v>
      </c>
      <c r="BG121" s="150">
        <f t="shared" ref="BG121:BG127" si="7">IF(M121="zníž. prenesená",I121,0)</f>
        <v>0</v>
      </c>
      <c r="BH121" s="150">
        <f t="shared" ref="BH121:BH127" si="8">IF(M121="nulová",I121,0)</f>
        <v>0</v>
      </c>
      <c r="BI121" s="14" t="s">
        <v>142</v>
      </c>
      <c r="BJ121" s="150">
        <f t="shared" ref="BJ121:BJ127" si="9">ROUND(H121*G121,2)</f>
        <v>0</v>
      </c>
      <c r="BK121" s="14" t="s">
        <v>338</v>
      </c>
      <c r="BL121" s="149" t="s">
        <v>738</v>
      </c>
    </row>
    <row r="122" spans="1:64" s="2" customFormat="1" ht="16.5" customHeight="1">
      <c r="A122" s="26"/>
      <c r="B122" s="138"/>
      <c r="C122" s="139" t="s">
        <v>142</v>
      </c>
      <c r="D122" s="139" t="s">
        <v>138</v>
      </c>
      <c r="E122" s="140" t="s">
        <v>739</v>
      </c>
      <c r="F122" s="141" t="s">
        <v>252</v>
      </c>
      <c r="G122" s="142">
        <v>105</v>
      </c>
      <c r="H122" s="143"/>
      <c r="I122" s="143">
        <f t="shared" si="0"/>
        <v>0</v>
      </c>
      <c r="J122" s="144"/>
      <c r="K122" s="27"/>
      <c r="L122" s="145" t="s">
        <v>1</v>
      </c>
      <c r="M122" s="146" t="s">
        <v>37</v>
      </c>
      <c r="N122" s="147">
        <v>0.35</v>
      </c>
      <c r="O122" s="147">
        <f t="shared" si="1"/>
        <v>36.75</v>
      </c>
      <c r="P122" s="147">
        <v>0</v>
      </c>
      <c r="Q122" s="147">
        <f t="shared" si="2"/>
        <v>0</v>
      </c>
      <c r="R122" s="147">
        <v>0</v>
      </c>
      <c r="S122" s="148">
        <f t="shared" si="3"/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Q122" s="149" t="s">
        <v>338</v>
      </c>
      <c r="AS122" s="149" t="s">
        <v>138</v>
      </c>
      <c r="AT122" s="149" t="s">
        <v>142</v>
      </c>
      <c r="AX122" s="14" t="s">
        <v>136</v>
      </c>
      <c r="BD122" s="150">
        <f t="shared" si="4"/>
        <v>0</v>
      </c>
      <c r="BE122" s="150">
        <f t="shared" si="5"/>
        <v>0</v>
      </c>
      <c r="BF122" s="150">
        <f t="shared" si="6"/>
        <v>0</v>
      </c>
      <c r="BG122" s="150">
        <f t="shared" si="7"/>
        <v>0</v>
      </c>
      <c r="BH122" s="150">
        <f t="shared" si="8"/>
        <v>0</v>
      </c>
      <c r="BI122" s="14" t="s">
        <v>142</v>
      </c>
      <c r="BJ122" s="150">
        <f t="shared" si="9"/>
        <v>0</v>
      </c>
      <c r="BK122" s="14" t="s">
        <v>338</v>
      </c>
      <c r="BL122" s="149" t="s">
        <v>740</v>
      </c>
    </row>
    <row r="123" spans="1:64" s="2" customFormat="1" ht="24">
      <c r="A123" s="26"/>
      <c r="B123" s="138"/>
      <c r="C123" s="151" t="s">
        <v>146</v>
      </c>
      <c r="D123" s="151" t="s">
        <v>182</v>
      </c>
      <c r="E123" s="170" t="s">
        <v>856</v>
      </c>
      <c r="F123" s="153" t="s">
        <v>252</v>
      </c>
      <c r="G123" s="154">
        <v>11</v>
      </c>
      <c r="H123" s="155"/>
      <c r="I123" s="155">
        <f t="shared" si="0"/>
        <v>0</v>
      </c>
      <c r="J123" s="156"/>
      <c r="K123" s="157"/>
      <c r="L123" s="158" t="s">
        <v>1</v>
      </c>
      <c r="M123" s="159" t="s">
        <v>37</v>
      </c>
      <c r="N123" s="147">
        <v>0</v>
      </c>
      <c r="O123" s="147">
        <f t="shared" si="1"/>
        <v>0</v>
      </c>
      <c r="P123" s="147">
        <v>0</v>
      </c>
      <c r="Q123" s="147">
        <f t="shared" si="2"/>
        <v>0</v>
      </c>
      <c r="R123" s="147">
        <v>0</v>
      </c>
      <c r="S123" s="148">
        <f t="shared" si="3"/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Q123" s="149" t="s">
        <v>161</v>
      </c>
      <c r="AS123" s="149" t="s">
        <v>182</v>
      </c>
      <c r="AT123" s="149" t="s">
        <v>142</v>
      </c>
      <c r="AX123" s="14" t="s">
        <v>136</v>
      </c>
      <c r="BD123" s="150">
        <f t="shared" si="4"/>
        <v>0</v>
      </c>
      <c r="BE123" s="150">
        <f t="shared" si="5"/>
        <v>0</v>
      </c>
      <c r="BF123" s="150">
        <f t="shared" si="6"/>
        <v>0</v>
      </c>
      <c r="BG123" s="150">
        <f t="shared" si="7"/>
        <v>0</v>
      </c>
      <c r="BH123" s="150">
        <f t="shared" si="8"/>
        <v>0</v>
      </c>
      <c r="BI123" s="14" t="s">
        <v>142</v>
      </c>
      <c r="BJ123" s="150">
        <f t="shared" si="9"/>
        <v>0</v>
      </c>
      <c r="BK123" s="14" t="s">
        <v>141</v>
      </c>
      <c r="BL123" s="149" t="s">
        <v>142</v>
      </c>
    </row>
    <row r="124" spans="1:64" s="2" customFormat="1" ht="36">
      <c r="A124" s="26"/>
      <c r="B124" s="138"/>
      <c r="C124" s="151" t="s">
        <v>141</v>
      </c>
      <c r="D124" s="151" t="s">
        <v>182</v>
      </c>
      <c r="E124" s="170" t="s">
        <v>857</v>
      </c>
      <c r="F124" s="153" t="s">
        <v>252</v>
      </c>
      <c r="G124" s="154">
        <v>75</v>
      </c>
      <c r="H124" s="155"/>
      <c r="I124" s="155">
        <f t="shared" si="0"/>
        <v>0</v>
      </c>
      <c r="J124" s="156"/>
      <c r="K124" s="157"/>
      <c r="L124" s="158" t="s">
        <v>1</v>
      </c>
      <c r="M124" s="159" t="s">
        <v>37</v>
      </c>
      <c r="N124" s="147">
        <v>0</v>
      </c>
      <c r="O124" s="147">
        <f t="shared" si="1"/>
        <v>0</v>
      </c>
      <c r="P124" s="147">
        <v>0</v>
      </c>
      <c r="Q124" s="147">
        <f t="shared" si="2"/>
        <v>0</v>
      </c>
      <c r="R124" s="147">
        <v>0</v>
      </c>
      <c r="S124" s="148">
        <f t="shared" si="3"/>
        <v>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Q124" s="149" t="s">
        <v>161</v>
      </c>
      <c r="AS124" s="149" t="s">
        <v>182</v>
      </c>
      <c r="AT124" s="149" t="s">
        <v>142</v>
      </c>
      <c r="AX124" s="14" t="s">
        <v>136</v>
      </c>
      <c r="BD124" s="150">
        <f t="shared" si="4"/>
        <v>0</v>
      </c>
      <c r="BE124" s="150">
        <f t="shared" si="5"/>
        <v>0</v>
      </c>
      <c r="BF124" s="150">
        <f t="shared" si="6"/>
        <v>0</v>
      </c>
      <c r="BG124" s="150">
        <f t="shared" si="7"/>
        <v>0</v>
      </c>
      <c r="BH124" s="150">
        <f t="shared" si="8"/>
        <v>0</v>
      </c>
      <c r="BI124" s="14" t="s">
        <v>142</v>
      </c>
      <c r="BJ124" s="150">
        <f t="shared" si="9"/>
        <v>0</v>
      </c>
      <c r="BK124" s="14" t="s">
        <v>141</v>
      </c>
      <c r="BL124" s="149" t="s">
        <v>141</v>
      </c>
    </row>
    <row r="125" spans="1:64" s="2" customFormat="1" ht="36">
      <c r="A125" s="26"/>
      <c r="B125" s="138"/>
      <c r="C125" s="151" t="s">
        <v>152</v>
      </c>
      <c r="D125" s="151" t="s">
        <v>182</v>
      </c>
      <c r="E125" s="170" t="s">
        <v>858</v>
      </c>
      <c r="F125" s="153" t="s">
        <v>252</v>
      </c>
      <c r="G125" s="154">
        <v>3</v>
      </c>
      <c r="H125" s="155"/>
      <c r="I125" s="155">
        <f t="shared" si="0"/>
        <v>0</v>
      </c>
      <c r="J125" s="156"/>
      <c r="K125" s="157"/>
      <c r="L125" s="158" t="s">
        <v>1</v>
      </c>
      <c r="M125" s="159" t="s">
        <v>37</v>
      </c>
      <c r="N125" s="147">
        <v>0</v>
      </c>
      <c r="O125" s="147">
        <f t="shared" si="1"/>
        <v>0</v>
      </c>
      <c r="P125" s="147">
        <v>0</v>
      </c>
      <c r="Q125" s="147">
        <f t="shared" si="2"/>
        <v>0</v>
      </c>
      <c r="R125" s="147">
        <v>0</v>
      </c>
      <c r="S125" s="148">
        <f t="shared" si="3"/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Q125" s="149" t="s">
        <v>161</v>
      </c>
      <c r="AS125" s="149" t="s">
        <v>182</v>
      </c>
      <c r="AT125" s="149" t="s">
        <v>142</v>
      </c>
      <c r="AX125" s="14" t="s">
        <v>136</v>
      </c>
      <c r="BD125" s="150">
        <f t="shared" si="4"/>
        <v>0</v>
      </c>
      <c r="BE125" s="150">
        <f t="shared" si="5"/>
        <v>0</v>
      </c>
      <c r="BF125" s="150">
        <f t="shared" si="6"/>
        <v>0</v>
      </c>
      <c r="BG125" s="150">
        <f t="shared" si="7"/>
        <v>0</v>
      </c>
      <c r="BH125" s="150">
        <f t="shared" si="8"/>
        <v>0</v>
      </c>
      <c r="BI125" s="14" t="s">
        <v>142</v>
      </c>
      <c r="BJ125" s="150">
        <f t="shared" si="9"/>
        <v>0</v>
      </c>
      <c r="BK125" s="14" t="s">
        <v>141</v>
      </c>
      <c r="BL125" s="149" t="s">
        <v>741</v>
      </c>
    </row>
    <row r="126" spans="1:64" s="2" customFormat="1" ht="24">
      <c r="A126" s="26"/>
      <c r="B126" s="138"/>
      <c r="C126" s="151" t="s">
        <v>155</v>
      </c>
      <c r="D126" s="151" t="s">
        <v>182</v>
      </c>
      <c r="E126" s="170" t="s">
        <v>859</v>
      </c>
      <c r="F126" s="153" t="s">
        <v>252</v>
      </c>
      <c r="G126" s="154">
        <v>12</v>
      </c>
      <c r="H126" s="155"/>
      <c r="I126" s="155">
        <f t="shared" si="0"/>
        <v>0</v>
      </c>
      <c r="J126" s="156"/>
      <c r="K126" s="157"/>
      <c r="L126" s="158" t="s">
        <v>1</v>
      </c>
      <c r="M126" s="159" t="s">
        <v>37</v>
      </c>
      <c r="N126" s="147">
        <v>0</v>
      </c>
      <c r="O126" s="147">
        <f t="shared" si="1"/>
        <v>0</v>
      </c>
      <c r="P126" s="147">
        <v>0</v>
      </c>
      <c r="Q126" s="147">
        <f t="shared" si="2"/>
        <v>0</v>
      </c>
      <c r="R126" s="147">
        <v>0</v>
      </c>
      <c r="S126" s="148">
        <f t="shared" si="3"/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Q126" s="149" t="s">
        <v>161</v>
      </c>
      <c r="AS126" s="149" t="s">
        <v>182</v>
      </c>
      <c r="AT126" s="149" t="s">
        <v>142</v>
      </c>
      <c r="AX126" s="14" t="s">
        <v>136</v>
      </c>
      <c r="BD126" s="150">
        <f t="shared" si="4"/>
        <v>0</v>
      </c>
      <c r="BE126" s="150">
        <f t="shared" si="5"/>
        <v>0</v>
      </c>
      <c r="BF126" s="150">
        <f t="shared" si="6"/>
        <v>0</v>
      </c>
      <c r="BG126" s="150">
        <f t="shared" si="7"/>
        <v>0</v>
      </c>
      <c r="BH126" s="150">
        <f t="shared" si="8"/>
        <v>0</v>
      </c>
      <c r="BI126" s="14" t="s">
        <v>142</v>
      </c>
      <c r="BJ126" s="150">
        <f t="shared" si="9"/>
        <v>0</v>
      </c>
      <c r="BK126" s="14" t="s">
        <v>141</v>
      </c>
      <c r="BL126" s="149" t="s">
        <v>155</v>
      </c>
    </row>
    <row r="127" spans="1:64" s="2" customFormat="1" ht="24">
      <c r="A127" s="26"/>
      <c r="B127" s="138"/>
      <c r="C127" s="151" t="s">
        <v>158</v>
      </c>
      <c r="D127" s="151" t="s">
        <v>182</v>
      </c>
      <c r="E127" s="170" t="s">
        <v>860</v>
      </c>
      <c r="F127" s="153" t="s">
        <v>252</v>
      </c>
      <c r="G127" s="154">
        <v>4</v>
      </c>
      <c r="H127" s="155"/>
      <c r="I127" s="155">
        <f t="shared" si="0"/>
        <v>0</v>
      </c>
      <c r="J127" s="156"/>
      <c r="K127" s="157"/>
      <c r="L127" s="164" t="s">
        <v>1</v>
      </c>
      <c r="M127" s="165" t="s">
        <v>37</v>
      </c>
      <c r="N127" s="162">
        <v>0</v>
      </c>
      <c r="O127" s="162">
        <f t="shared" si="1"/>
        <v>0</v>
      </c>
      <c r="P127" s="162">
        <v>0</v>
      </c>
      <c r="Q127" s="162">
        <f t="shared" si="2"/>
        <v>0</v>
      </c>
      <c r="R127" s="162">
        <v>0</v>
      </c>
      <c r="S127" s="163">
        <f t="shared" si="3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Q127" s="149" t="s">
        <v>161</v>
      </c>
      <c r="AS127" s="149" t="s">
        <v>182</v>
      </c>
      <c r="AT127" s="149" t="s">
        <v>142</v>
      </c>
      <c r="AX127" s="14" t="s">
        <v>136</v>
      </c>
      <c r="BD127" s="150">
        <f t="shared" si="4"/>
        <v>0</v>
      </c>
      <c r="BE127" s="150">
        <f t="shared" si="5"/>
        <v>0</v>
      </c>
      <c r="BF127" s="150">
        <f t="shared" si="6"/>
        <v>0</v>
      </c>
      <c r="BG127" s="150">
        <f t="shared" si="7"/>
        <v>0</v>
      </c>
      <c r="BH127" s="150">
        <f t="shared" si="8"/>
        <v>0</v>
      </c>
      <c r="BI127" s="14" t="s">
        <v>142</v>
      </c>
      <c r="BJ127" s="150">
        <f t="shared" si="9"/>
        <v>0</v>
      </c>
      <c r="BK127" s="14" t="s">
        <v>141</v>
      </c>
      <c r="BL127" s="149" t="s">
        <v>161</v>
      </c>
    </row>
    <row r="128" spans="1:64" s="2" customFormat="1" ht="6.95" customHeight="1">
      <c r="A128" s="26"/>
      <c r="B128" s="41"/>
      <c r="C128" s="42"/>
      <c r="D128" s="42"/>
      <c r="E128" s="42"/>
      <c r="F128" s="42"/>
      <c r="G128" s="42"/>
      <c r="H128" s="42"/>
      <c r="I128" s="42"/>
      <c r="J128" s="42"/>
      <c r="K128" s="27"/>
      <c r="L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</sheetData>
  <autoFilter ref="C117:J127"/>
  <mergeCells count="4">
    <mergeCell ref="E87:G87"/>
    <mergeCell ref="K2:U2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0"/>
  <sheetViews>
    <sheetView showGridLines="0" topLeftCell="A112" workbookViewId="0">
      <selection activeCell="X125" sqref="X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87"/>
    </row>
    <row r="2" spans="1:45" s="1" customFormat="1" ht="36.950000000000003" customHeight="1">
      <c r="K2" s="199" t="s">
        <v>5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AS2" s="14" t="s">
        <v>98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71</v>
      </c>
    </row>
    <row r="4" spans="1:45" s="1" customFormat="1" ht="24.95" customHeight="1">
      <c r="B4" s="17"/>
      <c r="D4" s="18" t="s">
        <v>99</v>
      </c>
      <c r="K4" s="17"/>
      <c r="L4" s="88" t="s">
        <v>9</v>
      </c>
      <c r="AS4" s="14" t="s">
        <v>3</v>
      </c>
    </row>
    <row r="5" spans="1:45" s="1" customFormat="1" ht="6.95" customHeight="1">
      <c r="B5" s="17"/>
      <c r="K5" s="17"/>
    </row>
    <row r="6" spans="1:45" s="1" customFormat="1" ht="12" customHeight="1">
      <c r="B6" s="17"/>
      <c r="D6" s="23" t="s">
        <v>13</v>
      </c>
      <c r="K6" s="17"/>
    </row>
    <row r="7" spans="1:45" s="1" customFormat="1" ht="16.5" customHeight="1">
      <c r="B7" s="17"/>
      <c r="E7" s="167" t="str">
        <f>'Rekapitulácia stavby'!K6</f>
        <v>Zníženie energetickej náročnosti Galaxi spol. s r.o.</v>
      </c>
      <c r="F7" s="3"/>
      <c r="G7" s="3"/>
      <c r="K7" s="17"/>
    </row>
    <row r="8" spans="1:45" s="2" customFormat="1" ht="12" customHeight="1">
      <c r="A8" s="26"/>
      <c r="B8" s="27"/>
      <c r="C8" s="26"/>
      <c r="D8" s="23" t="s">
        <v>100</v>
      </c>
      <c r="E8" s="26"/>
      <c r="F8" s="26"/>
      <c r="G8" s="26"/>
      <c r="H8" s="26"/>
      <c r="I8" s="26"/>
      <c r="J8" s="26"/>
      <c r="K8" s="3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45" s="2" customFormat="1" ht="16.5" customHeight="1">
      <c r="A9" s="26"/>
      <c r="B9" s="27"/>
      <c r="C9" s="26"/>
      <c r="D9" s="26"/>
      <c r="E9" s="166" t="s">
        <v>742</v>
      </c>
      <c r="F9" s="26"/>
      <c r="G9" s="26"/>
      <c r="H9" s="26"/>
      <c r="I9" s="26"/>
      <c r="J9" s="26"/>
      <c r="K9" s="3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3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12" customHeight="1">
      <c r="A11" s="26"/>
      <c r="B11" s="27"/>
      <c r="C11" s="26"/>
      <c r="D11" s="23" t="s">
        <v>15</v>
      </c>
      <c r="E11" s="21" t="s">
        <v>1</v>
      </c>
      <c r="F11" s="26"/>
      <c r="G11" s="26"/>
      <c r="H11" s="23" t="s">
        <v>16</v>
      </c>
      <c r="I11" s="21" t="s">
        <v>1</v>
      </c>
      <c r="J11" s="26"/>
      <c r="K11" s="3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 ht="12" customHeight="1">
      <c r="A12" s="26"/>
      <c r="B12" s="27"/>
      <c r="C12" s="26"/>
      <c r="D12" s="23" t="s">
        <v>17</v>
      </c>
      <c r="E12" s="21" t="s">
        <v>18</v>
      </c>
      <c r="F12" s="26"/>
      <c r="G12" s="26"/>
      <c r="H12" s="23" t="s">
        <v>19</v>
      </c>
      <c r="I12" s="49">
        <f>'Rekapitulácia stavby'!AN8</f>
        <v>0</v>
      </c>
      <c r="J12" s="26"/>
      <c r="K12" s="3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3" t="s">
        <v>21</v>
      </c>
      <c r="I14" s="21" t="s">
        <v>1</v>
      </c>
      <c r="J14" s="26"/>
      <c r="K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8" customHeight="1">
      <c r="A15" s="26"/>
      <c r="B15" s="27"/>
      <c r="C15" s="26"/>
      <c r="D15" s="26"/>
      <c r="E15" s="168" t="s">
        <v>22</v>
      </c>
      <c r="F15" s="26"/>
      <c r="G15" s="26"/>
      <c r="H15" s="23" t="s">
        <v>23</v>
      </c>
      <c r="I15" s="21" t="s">
        <v>1</v>
      </c>
      <c r="J15" s="26"/>
      <c r="K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3" t="s">
        <v>21</v>
      </c>
      <c r="I17" s="21" t="str">
        <f>'Rekapitulácia stavby'!AN13</f>
        <v/>
      </c>
      <c r="J17" s="26"/>
      <c r="K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 customHeight="1">
      <c r="A18" s="26"/>
      <c r="B18" s="27"/>
      <c r="C18" s="26"/>
      <c r="D18" s="26"/>
      <c r="E18" s="4" t="str">
        <f>'Rekapitulácia stavby'!E14</f>
        <v xml:space="preserve"> </v>
      </c>
      <c r="F18" s="4"/>
      <c r="G18" s="4"/>
      <c r="H18" s="23" t="s">
        <v>23</v>
      </c>
      <c r="I18" s="21" t="str">
        <f>'Rekapitulácia stavby'!AN14</f>
        <v/>
      </c>
      <c r="J18" s="26"/>
      <c r="K18" s="3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3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3" t="s">
        <v>21</v>
      </c>
      <c r="I20" s="21" t="s">
        <v>1</v>
      </c>
      <c r="J20" s="26"/>
      <c r="K20" s="3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18" customHeight="1">
      <c r="A21" s="26"/>
      <c r="B21" s="27"/>
      <c r="C21" s="26"/>
      <c r="D21" s="26"/>
      <c r="E21" s="168" t="s">
        <v>27</v>
      </c>
      <c r="F21" s="26"/>
      <c r="G21" s="26"/>
      <c r="H21" s="23" t="s">
        <v>23</v>
      </c>
      <c r="I21" s="21" t="s">
        <v>1</v>
      </c>
      <c r="J21" s="26"/>
      <c r="K21" s="3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3" t="s">
        <v>21</v>
      </c>
      <c r="I23" s="21" t="str">
        <f>IF('Rekapitulácia stavby'!AN19="","",'Rekapitulácia stavby'!AN19)</f>
        <v/>
      </c>
      <c r="J23" s="26"/>
      <c r="K23" s="3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" customHeight="1">
      <c r="A24" s="26"/>
      <c r="B24" s="27"/>
      <c r="C24" s="26"/>
      <c r="D24" s="26"/>
      <c r="E24" s="26"/>
      <c r="F24" s="26"/>
      <c r="G24" s="26"/>
      <c r="H24" s="23" t="s">
        <v>23</v>
      </c>
      <c r="I24" s="21" t="str">
        <f>IF('Rekapitulácia stavby'!AN20="","",'Rekapitulácia stavby'!AN20)</f>
        <v/>
      </c>
      <c r="J24" s="26"/>
      <c r="K24" s="3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3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16.5" customHeight="1">
      <c r="A27" s="89"/>
      <c r="B27" s="90"/>
      <c r="C27" s="89"/>
      <c r="D27" s="89"/>
      <c r="E27" s="200"/>
      <c r="F27" s="200"/>
      <c r="G27" s="200"/>
      <c r="H27" s="89"/>
      <c r="I27" s="89"/>
      <c r="J27" s="89"/>
      <c r="K27" s="9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3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65">
        <f>ROUND(I118, 2)</f>
        <v>0</v>
      </c>
      <c r="J30" s="26"/>
      <c r="K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14.45" customHeight="1">
      <c r="A32" s="26"/>
      <c r="B32" s="27"/>
      <c r="C32" s="26"/>
      <c r="D32" s="26"/>
      <c r="E32" s="30" t="s">
        <v>33</v>
      </c>
      <c r="F32" s="26"/>
      <c r="G32" s="26"/>
      <c r="H32" s="30" t="s">
        <v>32</v>
      </c>
      <c r="I32" s="30" t="s">
        <v>34</v>
      </c>
      <c r="J32" s="26"/>
      <c r="K32" s="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14.45" customHeight="1">
      <c r="A33" s="26"/>
      <c r="B33" s="27"/>
      <c r="C33" s="26"/>
      <c r="D33" s="93" t="s">
        <v>35</v>
      </c>
      <c r="E33" s="94">
        <f>ROUND((SUM(BD118:BD159)),  2)</f>
        <v>0</v>
      </c>
      <c r="F33" s="26"/>
      <c r="G33" s="26"/>
      <c r="H33" s="95">
        <v>0.2</v>
      </c>
      <c r="I33" s="94">
        <f>ROUND(((SUM(BD118:BD159))*H33),  2)</f>
        <v>0</v>
      </c>
      <c r="J33" s="26"/>
      <c r="K33" s="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94">
        <f>ROUND((SUM(BE118:BE159)),  2)</f>
        <v>0</v>
      </c>
      <c r="F34" s="26"/>
      <c r="G34" s="26"/>
      <c r="H34" s="95">
        <v>0.2</v>
      </c>
      <c r="I34" s="94">
        <f>ROUND(((SUM(BE118:BE159))*H34),  2)</f>
        <v>0</v>
      </c>
      <c r="J34" s="26"/>
      <c r="K34" s="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hidden="1" customHeight="1">
      <c r="A35" s="26"/>
      <c r="B35" s="27"/>
      <c r="C35" s="26"/>
      <c r="D35" s="26"/>
      <c r="E35" s="94">
        <f>ROUND((SUM(BF118:BF159)),  2)</f>
        <v>0</v>
      </c>
      <c r="F35" s="26"/>
      <c r="G35" s="26"/>
      <c r="H35" s="95">
        <v>0.2</v>
      </c>
      <c r="I35" s="94">
        <f>0</f>
        <v>0</v>
      </c>
      <c r="J35" s="26"/>
      <c r="K35" s="3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hidden="1" customHeight="1">
      <c r="A36" s="26"/>
      <c r="B36" s="27"/>
      <c r="C36" s="26"/>
      <c r="D36" s="26"/>
      <c r="E36" s="94">
        <f>ROUND((SUM(BG118:BG159)),  2)</f>
        <v>0</v>
      </c>
      <c r="F36" s="26"/>
      <c r="G36" s="26"/>
      <c r="H36" s="95">
        <v>0.2</v>
      </c>
      <c r="I36" s="94">
        <f>0</f>
        <v>0</v>
      </c>
      <c r="J36" s="26"/>
      <c r="K36" s="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94">
        <f>ROUND((SUM(BH118:BH159)),  2)</f>
        <v>0</v>
      </c>
      <c r="F37" s="26"/>
      <c r="G37" s="26"/>
      <c r="H37" s="95">
        <v>0</v>
      </c>
      <c r="I37" s="94">
        <f>0</f>
        <v>0</v>
      </c>
      <c r="J37" s="26"/>
      <c r="K37" s="3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3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25.35" customHeight="1">
      <c r="A39" s="26"/>
      <c r="B39" s="27"/>
      <c r="C39" s="96"/>
      <c r="D39" s="97" t="s">
        <v>41</v>
      </c>
      <c r="E39" s="54"/>
      <c r="F39" s="98" t="s">
        <v>42</v>
      </c>
      <c r="G39" s="99" t="s">
        <v>43</v>
      </c>
      <c r="H39" s="54"/>
      <c r="I39" s="100">
        <f>SUM(I30:I37)</f>
        <v>0</v>
      </c>
      <c r="J39" s="101"/>
      <c r="K39" s="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3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" customFormat="1" ht="14.45" customHeight="1">
      <c r="B41" s="17"/>
      <c r="K41" s="17"/>
    </row>
    <row r="42" spans="1:30" s="1" customFormat="1" ht="14.45" customHeight="1">
      <c r="B42" s="17"/>
      <c r="K42" s="17"/>
    </row>
    <row r="43" spans="1:30" s="1" customFormat="1" ht="14.45" customHeight="1">
      <c r="B43" s="17"/>
      <c r="K43" s="17"/>
    </row>
    <row r="44" spans="1:30" s="1" customFormat="1" ht="14.45" customHeight="1">
      <c r="B44" s="17"/>
      <c r="K44" s="17"/>
    </row>
    <row r="45" spans="1:30" s="1" customFormat="1" ht="14.45" customHeight="1">
      <c r="B45" s="17"/>
      <c r="K45" s="17"/>
    </row>
    <row r="46" spans="1:30" s="1" customFormat="1" ht="14.45" customHeight="1">
      <c r="B46" s="17"/>
      <c r="K46" s="17"/>
    </row>
    <row r="47" spans="1:30" s="1" customFormat="1" ht="14.45" customHeight="1">
      <c r="B47" s="17"/>
      <c r="K47" s="17"/>
    </row>
    <row r="48" spans="1:30" s="1" customFormat="1" ht="14.45" customHeight="1">
      <c r="B48" s="17"/>
      <c r="K48" s="17"/>
    </row>
    <row r="49" spans="1:30" s="1" customFormat="1" ht="14.45" customHeight="1">
      <c r="B49" s="17"/>
      <c r="K49" s="17"/>
    </row>
    <row r="50" spans="1:30" s="2" customFormat="1" ht="14.45" customHeight="1">
      <c r="B50" s="36"/>
      <c r="D50" s="37" t="s">
        <v>44</v>
      </c>
      <c r="E50" s="38"/>
      <c r="F50" s="37" t="s">
        <v>45</v>
      </c>
      <c r="G50" s="38"/>
      <c r="H50" s="38"/>
      <c r="I50" s="38"/>
      <c r="J50" s="38"/>
      <c r="K50" s="36"/>
    </row>
    <row r="51" spans="1:30">
      <c r="B51" s="17"/>
      <c r="K51" s="17"/>
    </row>
    <row r="52" spans="1:30">
      <c r="B52" s="17"/>
      <c r="K52" s="17"/>
    </row>
    <row r="53" spans="1:30">
      <c r="B53" s="17"/>
      <c r="K53" s="17"/>
    </row>
    <row r="54" spans="1:30">
      <c r="B54" s="17"/>
      <c r="K54" s="17"/>
    </row>
    <row r="55" spans="1:30">
      <c r="B55" s="17"/>
      <c r="K55" s="17"/>
    </row>
    <row r="56" spans="1:30">
      <c r="B56" s="17"/>
      <c r="K56" s="17"/>
    </row>
    <row r="57" spans="1:30">
      <c r="B57" s="17"/>
      <c r="K57" s="17"/>
    </row>
    <row r="58" spans="1:30">
      <c r="B58" s="17"/>
      <c r="K58" s="17"/>
    </row>
    <row r="59" spans="1:30">
      <c r="B59" s="17"/>
      <c r="K59" s="17"/>
    </row>
    <row r="60" spans="1:30">
      <c r="B60" s="17"/>
      <c r="K60" s="17"/>
    </row>
    <row r="61" spans="1:30" s="2" customFormat="1" ht="12.75">
      <c r="A61" s="26"/>
      <c r="B61" s="27"/>
      <c r="C61" s="26"/>
      <c r="D61" s="39" t="s">
        <v>46</v>
      </c>
      <c r="E61" s="102" t="s">
        <v>47</v>
      </c>
      <c r="F61" s="39" t="s">
        <v>46</v>
      </c>
      <c r="G61" s="29"/>
      <c r="H61" s="29"/>
      <c r="I61" s="103" t="s">
        <v>47</v>
      </c>
      <c r="J61" s="29"/>
      <c r="K61" s="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K62" s="17"/>
    </row>
    <row r="63" spans="1:30">
      <c r="B63" s="17"/>
      <c r="K63" s="17"/>
    </row>
    <row r="64" spans="1:30">
      <c r="B64" s="17"/>
      <c r="K64" s="17"/>
    </row>
    <row r="65" spans="1:30" s="2" customFormat="1" ht="12.75">
      <c r="A65" s="26"/>
      <c r="B65" s="27"/>
      <c r="C65" s="26"/>
      <c r="D65" s="37" t="s">
        <v>48</v>
      </c>
      <c r="E65" s="40"/>
      <c r="F65" s="37" t="s">
        <v>49</v>
      </c>
      <c r="G65" s="40"/>
      <c r="H65" s="40"/>
      <c r="I65" s="40"/>
      <c r="J65" s="40"/>
      <c r="K65" s="3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K66" s="17"/>
    </row>
    <row r="67" spans="1:30">
      <c r="B67" s="17"/>
      <c r="K67" s="17"/>
    </row>
    <row r="68" spans="1:30">
      <c r="B68" s="17"/>
      <c r="K68" s="17"/>
    </row>
    <row r="69" spans="1:30">
      <c r="B69" s="17"/>
      <c r="K69" s="17"/>
    </row>
    <row r="70" spans="1:30">
      <c r="B70" s="17"/>
      <c r="K70" s="17"/>
    </row>
    <row r="71" spans="1:30">
      <c r="B71" s="17"/>
      <c r="K71" s="17"/>
    </row>
    <row r="72" spans="1:30">
      <c r="B72" s="17"/>
      <c r="K72" s="17"/>
    </row>
    <row r="73" spans="1:30">
      <c r="B73" s="17"/>
      <c r="K73" s="17"/>
    </row>
    <row r="74" spans="1:30">
      <c r="B74" s="17"/>
      <c r="K74" s="17"/>
    </row>
    <row r="75" spans="1:30">
      <c r="B75" s="17"/>
      <c r="K75" s="17"/>
    </row>
    <row r="76" spans="1:30" s="2" customFormat="1" ht="12.75">
      <c r="A76" s="26"/>
      <c r="B76" s="27"/>
      <c r="C76" s="26"/>
      <c r="D76" s="39" t="s">
        <v>46</v>
      </c>
      <c r="E76" s="102" t="s">
        <v>47</v>
      </c>
      <c r="F76" s="39" t="s">
        <v>46</v>
      </c>
      <c r="G76" s="29"/>
      <c r="H76" s="29"/>
      <c r="I76" s="103" t="s">
        <v>47</v>
      </c>
      <c r="J76" s="29"/>
      <c r="K76" s="3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3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46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3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46" s="2" customFormat="1" ht="24.95" hidden="1" customHeight="1">
      <c r="A82" s="26"/>
      <c r="B82" s="27"/>
      <c r="C82" s="18" t="s">
        <v>102</v>
      </c>
      <c r="D82" s="26"/>
      <c r="E82" s="26"/>
      <c r="F82" s="26"/>
      <c r="G82" s="26"/>
      <c r="H82" s="26"/>
      <c r="I82" s="26"/>
      <c r="J82" s="26"/>
      <c r="K82" s="3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46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3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46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3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46" s="2" customFormat="1" ht="16.5" hidden="1" customHeight="1">
      <c r="A85" s="26"/>
      <c r="B85" s="27"/>
      <c r="C85" s="26"/>
      <c r="D85" s="26"/>
      <c r="E85" s="206"/>
      <c r="F85" s="206"/>
      <c r="G85" s="206"/>
      <c r="H85" s="26"/>
      <c r="I85" s="26"/>
      <c r="J85" s="26"/>
      <c r="K85" s="3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46" s="2" customFormat="1" ht="12" hidden="1" customHeight="1">
      <c r="A86" s="26"/>
      <c r="B86" s="27"/>
      <c r="C86" s="23" t="s">
        <v>100</v>
      </c>
      <c r="D86" s="26"/>
      <c r="E86" s="26"/>
      <c r="F86" s="26"/>
      <c r="G86" s="26"/>
      <c r="H86" s="26"/>
      <c r="I86" s="26"/>
      <c r="J86" s="26"/>
      <c r="K86" s="3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46" s="2" customFormat="1" ht="16.5" hidden="1" customHeight="1">
      <c r="A87" s="26"/>
      <c r="B87" s="27"/>
      <c r="C87" s="26"/>
      <c r="D87" s="26"/>
      <c r="E87" s="205"/>
      <c r="F87" s="205"/>
      <c r="G87" s="205"/>
      <c r="H87" s="26"/>
      <c r="I87" s="26"/>
      <c r="J87" s="26"/>
      <c r="K87" s="3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46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3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46" s="2" customFormat="1" ht="12" hidden="1" customHeight="1">
      <c r="A89" s="26"/>
      <c r="B89" s="27"/>
      <c r="C89" s="23" t="s">
        <v>17</v>
      </c>
      <c r="D89" s="26"/>
      <c r="E89" s="21" t="str">
        <f>E12</f>
        <v>Myjava</v>
      </c>
      <c r="F89" s="26"/>
      <c r="G89" s="26"/>
      <c r="H89" s="23" t="s">
        <v>19</v>
      </c>
      <c r="I89" s="49">
        <f>IF(I12="","",I12)</f>
        <v>0</v>
      </c>
      <c r="J89" s="26"/>
      <c r="K89" s="3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46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3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46" s="2" customFormat="1" ht="27.95" hidden="1" customHeight="1">
      <c r="A91" s="26"/>
      <c r="B91" s="27"/>
      <c r="C91" s="23" t="s">
        <v>20</v>
      </c>
      <c r="D91" s="26"/>
      <c r="E91" s="21" t="str">
        <f>E15</f>
        <v>Galaxi, spol. s r.o. č. 802, Turá Lúka</v>
      </c>
      <c r="F91" s="26"/>
      <c r="G91" s="26"/>
      <c r="H91" s="23" t="s">
        <v>26</v>
      </c>
      <c r="I91" s="24" t="str">
        <f>E21</f>
        <v>Ing. Milan Ďurec- HARMONIA</v>
      </c>
      <c r="J91" s="26"/>
      <c r="K91" s="3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46" s="2" customFormat="1" ht="15.2" hidden="1" customHeight="1">
      <c r="A92" s="26"/>
      <c r="B92" s="27"/>
      <c r="C92" s="23" t="s">
        <v>24</v>
      </c>
      <c r="D92" s="26"/>
      <c r="E92" s="21" t="str">
        <f>IF(E18="","",E18)</f>
        <v xml:space="preserve"> </v>
      </c>
      <c r="F92" s="26"/>
      <c r="G92" s="26"/>
      <c r="H92" s="23" t="s">
        <v>29</v>
      </c>
      <c r="I92" s="24" t="e">
        <f>#REF!</f>
        <v>#REF!</v>
      </c>
      <c r="J92" s="26"/>
      <c r="K92" s="3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46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3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46" s="2" customFormat="1" ht="29.25" hidden="1" customHeight="1">
      <c r="A94" s="26"/>
      <c r="B94" s="27"/>
      <c r="C94" s="104" t="s">
        <v>103</v>
      </c>
      <c r="D94" s="96"/>
      <c r="E94" s="96"/>
      <c r="F94" s="96"/>
      <c r="G94" s="96"/>
      <c r="H94" s="96"/>
      <c r="I94" s="105" t="s">
        <v>104</v>
      </c>
      <c r="J94" s="96"/>
      <c r="K94" s="3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46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3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46" s="2" customFormat="1" ht="22.9" hidden="1" customHeight="1">
      <c r="A96" s="26"/>
      <c r="B96" s="27"/>
      <c r="C96" s="106" t="s">
        <v>105</v>
      </c>
      <c r="D96" s="26"/>
      <c r="E96" s="26"/>
      <c r="F96" s="26"/>
      <c r="G96" s="26"/>
      <c r="H96" s="26"/>
      <c r="I96" s="65">
        <f>I118</f>
        <v>0</v>
      </c>
      <c r="J96" s="26"/>
      <c r="K96" s="3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T96" s="14" t="s">
        <v>106</v>
      </c>
    </row>
    <row r="97" spans="1:30" s="9" customFormat="1" ht="24.95" hidden="1" customHeight="1">
      <c r="B97" s="107"/>
      <c r="D97" s="108" t="s">
        <v>743</v>
      </c>
      <c r="E97" s="109"/>
      <c r="F97" s="109"/>
      <c r="G97" s="109"/>
      <c r="H97" s="109"/>
      <c r="I97" s="110">
        <f>I119</f>
        <v>0</v>
      </c>
      <c r="K97" s="107"/>
    </row>
    <row r="98" spans="1:30" s="10" customFormat="1" ht="19.899999999999999" hidden="1" customHeight="1">
      <c r="B98" s="111"/>
      <c r="D98" s="112" t="s">
        <v>744</v>
      </c>
      <c r="E98" s="113"/>
      <c r="F98" s="113"/>
      <c r="G98" s="113"/>
      <c r="H98" s="113"/>
      <c r="I98" s="114">
        <f>I120</f>
        <v>0</v>
      </c>
      <c r="K98" s="111"/>
    </row>
    <row r="99" spans="1:30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3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" customFormat="1" ht="6.95" hidden="1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3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idden="1"/>
    <row r="102" spans="1:30" hidden="1"/>
    <row r="103" spans="1:30" hidden="1"/>
    <row r="104" spans="1:30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3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" customFormat="1" ht="24.95" customHeight="1">
      <c r="A105" s="26"/>
      <c r="B105" s="27"/>
      <c r="C105" s="18" t="s">
        <v>123</v>
      </c>
      <c r="D105" s="26"/>
      <c r="E105" s="26"/>
      <c r="F105" s="26"/>
      <c r="G105" s="26"/>
      <c r="H105" s="26"/>
      <c r="I105" s="26"/>
      <c r="J105" s="26"/>
      <c r="K105" s="3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3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3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" customFormat="1" ht="16.5" customHeight="1">
      <c r="A108" s="26"/>
      <c r="B108" s="27"/>
      <c r="C108" s="26"/>
      <c r="D108" s="26"/>
      <c r="E108" s="167" t="str">
        <f>E7</f>
        <v>Zníženie energetickej náročnosti Galaxi spol. s r.o.</v>
      </c>
      <c r="F108" s="3"/>
      <c r="G108" s="3"/>
      <c r="H108" s="26"/>
      <c r="I108" s="26"/>
      <c r="J108" s="26"/>
      <c r="K108" s="3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" customFormat="1" ht="12" customHeight="1">
      <c r="A109" s="26"/>
      <c r="B109" s="27"/>
      <c r="C109" s="23" t="s">
        <v>100</v>
      </c>
      <c r="D109" s="26"/>
      <c r="E109" s="26"/>
      <c r="F109" s="26"/>
      <c r="G109" s="26"/>
      <c r="H109" s="26"/>
      <c r="I109" s="26"/>
      <c r="J109" s="26"/>
      <c r="K109" s="3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" customFormat="1" ht="16.5" customHeight="1">
      <c r="A110" s="26"/>
      <c r="B110" s="27"/>
      <c r="C110" s="26"/>
      <c r="D110" s="26"/>
      <c r="E110" s="166" t="str">
        <f>E9</f>
        <v>07 - Bleskozvod</v>
      </c>
      <c r="F110" s="26"/>
      <c r="G110" s="26"/>
      <c r="H110" s="26"/>
      <c r="I110" s="26"/>
      <c r="J110" s="26"/>
      <c r="K110" s="3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3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" customFormat="1" ht="12" customHeight="1">
      <c r="A112" s="26"/>
      <c r="B112" s="27"/>
      <c r="C112" s="23" t="s">
        <v>17</v>
      </c>
      <c r="D112" s="26"/>
      <c r="E112" s="21" t="str">
        <f>E12</f>
        <v>Myjava</v>
      </c>
      <c r="F112" s="26"/>
      <c r="G112" s="26"/>
      <c r="H112" s="23" t="s">
        <v>19</v>
      </c>
      <c r="I112" s="49">
        <f>IF(I12="","",I12)</f>
        <v>0</v>
      </c>
      <c r="J112" s="26"/>
      <c r="K112" s="3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64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3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64" s="2" customFormat="1" ht="27.95" customHeight="1">
      <c r="A114" s="26"/>
      <c r="B114" s="27"/>
      <c r="C114" s="23" t="s">
        <v>20</v>
      </c>
      <c r="D114" s="26"/>
      <c r="E114" s="21" t="str">
        <f>E15</f>
        <v>Galaxi, spol. s r.o. č. 802, Turá Lúka</v>
      </c>
      <c r="F114" s="26"/>
      <c r="G114" s="26"/>
      <c r="H114" s="23" t="s">
        <v>26</v>
      </c>
      <c r="I114" s="24" t="str">
        <f>E21</f>
        <v>Ing. Milan Ďurec- HARMONIA</v>
      </c>
      <c r="J114" s="26"/>
      <c r="K114" s="3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64" s="2" customFormat="1" ht="15.2" customHeight="1">
      <c r="A115" s="26"/>
      <c r="B115" s="27"/>
      <c r="C115" s="23" t="s">
        <v>24</v>
      </c>
      <c r="D115" s="26"/>
      <c r="E115" s="21" t="str">
        <f>IF(E18="","",E18)</f>
        <v xml:space="preserve"> </v>
      </c>
      <c r="F115" s="26"/>
      <c r="G115" s="26"/>
      <c r="H115" s="23" t="s">
        <v>29</v>
      </c>
      <c r="I115" s="24" t="e">
        <f>#REF!</f>
        <v>#REF!</v>
      </c>
      <c r="J115" s="26"/>
      <c r="K115" s="3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64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3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64" s="11" customFormat="1" ht="29.25" customHeight="1">
      <c r="A117" s="115"/>
      <c r="B117" s="116"/>
      <c r="C117" s="117" t="s">
        <v>124</v>
      </c>
      <c r="D117" s="118" t="s">
        <v>56</v>
      </c>
      <c r="E117" s="118" t="s">
        <v>53</v>
      </c>
      <c r="F117" s="118" t="s">
        <v>125</v>
      </c>
      <c r="G117" s="118" t="s">
        <v>126</v>
      </c>
      <c r="H117" s="118" t="s">
        <v>127</v>
      </c>
      <c r="I117" s="119" t="s">
        <v>104</v>
      </c>
      <c r="J117" s="120" t="s">
        <v>128</v>
      </c>
      <c r="K117" s="121"/>
      <c r="L117" s="56" t="s">
        <v>1</v>
      </c>
      <c r="M117" s="57" t="s">
        <v>35</v>
      </c>
      <c r="N117" s="57" t="s">
        <v>129</v>
      </c>
      <c r="O117" s="57" t="s">
        <v>130</v>
      </c>
      <c r="P117" s="57" t="s">
        <v>131</v>
      </c>
      <c r="Q117" s="57" t="s">
        <v>132</v>
      </c>
      <c r="R117" s="57" t="s">
        <v>133</v>
      </c>
      <c r="S117" s="58" t="s">
        <v>134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</row>
    <row r="118" spans="1:64" s="2" customFormat="1" ht="22.9" customHeight="1">
      <c r="A118" s="26"/>
      <c r="B118" s="27"/>
      <c r="C118" s="63" t="s">
        <v>105</v>
      </c>
      <c r="D118" s="26"/>
      <c r="E118" s="26"/>
      <c r="F118" s="26"/>
      <c r="G118" s="26"/>
      <c r="H118" s="26"/>
      <c r="I118" s="122">
        <f>BJ118</f>
        <v>0</v>
      </c>
      <c r="J118" s="26"/>
      <c r="K118" s="27"/>
      <c r="L118" s="59"/>
      <c r="M118" s="50"/>
      <c r="N118" s="60"/>
      <c r="O118" s="123">
        <f>O119</f>
        <v>96.297749999999994</v>
      </c>
      <c r="P118" s="60"/>
      <c r="Q118" s="123">
        <f>Q119</f>
        <v>0.67368400000000006</v>
      </c>
      <c r="R118" s="60"/>
      <c r="S118" s="124">
        <f>S119</f>
        <v>0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S118" s="14" t="s">
        <v>70</v>
      </c>
      <c r="AT118" s="14" t="s">
        <v>106</v>
      </c>
      <c r="BJ118" s="125">
        <f>BJ119</f>
        <v>0</v>
      </c>
    </row>
    <row r="119" spans="1:64" s="12" customFormat="1" ht="25.9" customHeight="1">
      <c r="B119" s="126"/>
      <c r="D119" s="127" t="s">
        <v>70</v>
      </c>
      <c r="E119" s="128" t="s">
        <v>745</v>
      </c>
      <c r="I119" s="129">
        <f>BJ119</f>
        <v>0</v>
      </c>
      <c r="K119" s="126"/>
      <c r="L119" s="130"/>
      <c r="M119" s="131"/>
      <c r="N119" s="131"/>
      <c r="O119" s="132">
        <f>O120</f>
        <v>96.297749999999994</v>
      </c>
      <c r="P119" s="131"/>
      <c r="Q119" s="132">
        <f>Q120</f>
        <v>0.67368400000000006</v>
      </c>
      <c r="R119" s="131"/>
      <c r="S119" s="133">
        <f>S120</f>
        <v>0</v>
      </c>
      <c r="AQ119" s="127" t="s">
        <v>146</v>
      </c>
      <c r="AS119" s="134" t="s">
        <v>70</v>
      </c>
      <c r="AT119" s="134" t="s">
        <v>71</v>
      </c>
      <c r="AX119" s="127" t="s">
        <v>136</v>
      </c>
      <c r="BJ119" s="135">
        <f>BJ120</f>
        <v>0</v>
      </c>
    </row>
    <row r="120" spans="1:64" s="12" customFormat="1" ht="22.9" customHeight="1">
      <c r="B120" s="126"/>
      <c r="D120" s="127" t="s">
        <v>70</v>
      </c>
      <c r="E120" s="136" t="s">
        <v>746</v>
      </c>
      <c r="I120" s="137">
        <f>BJ120</f>
        <v>0</v>
      </c>
      <c r="K120" s="126"/>
      <c r="L120" s="130"/>
      <c r="M120" s="131"/>
      <c r="N120" s="131"/>
      <c r="O120" s="132">
        <f>SUM(O121:O159)</f>
        <v>96.297749999999994</v>
      </c>
      <c r="P120" s="131"/>
      <c r="Q120" s="132">
        <f>SUM(Q121:Q159)</f>
        <v>0.67368400000000006</v>
      </c>
      <c r="R120" s="131"/>
      <c r="S120" s="133">
        <f>SUM(S121:S159)</f>
        <v>0</v>
      </c>
      <c r="AQ120" s="127" t="s">
        <v>146</v>
      </c>
      <c r="AS120" s="134" t="s">
        <v>70</v>
      </c>
      <c r="AT120" s="134" t="s">
        <v>79</v>
      </c>
      <c r="AX120" s="127" t="s">
        <v>136</v>
      </c>
      <c r="BJ120" s="135">
        <f>SUM(BJ121:BJ159)</f>
        <v>0</v>
      </c>
    </row>
    <row r="121" spans="1:64" s="2" customFormat="1" ht="16.5" customHeight="1">
      <c r="A121" s="26"/>
      <c r="B121" s="138"/>
      <c r="C121" s="139" t="s">
        <v>79</v>
      </c>
      <c r="D121" s="139" t="s">
        <v>138</v>
      </c>
      <c r="E121" s="140" t="s">
        <v>747</v>
      </c>
      <c r="F121" s="141" t="s">
        <v>546</v>
      </c>
      <c r="G121" s="142">
        <v>1</v>
      </c>
      <c r="H121" s="143"/>
      <c r="I121" s="143">
        <f t="shared" ref="I121:I159" si="0">ROUND(H121*G121,2)</f>
        <v>0</v>
      </c>
      <c r="J121" s="144"/>
      <c r="K121" s="27"/>
      <c r="L121" s="145" t="s">
        <v>1</v>
      </c>
      <c r="M121" s="146" t="s">
        <v>37</v>
      </c>
      <c r="N121" s="147">
        <v>0</v>
      </c>
      <c r="O121" s="147">
        <f t="shared" ref="O121:O159" si="1">N121*G121</f>
        <v>0</v>
      </c>
      <c r="P121" s="147">
        <v>0</v>
      </c>
      <c r="Q121" s="147">
        <f t="shared" ref="Q121:Q159" si="2">P121*G121</f>
        <v>0</v>
      </c>
      <c r="R121" s="147">
        <v>0</v>
      </c>
      <c r="S121" s="148">
        <f t="shared" ref="S121:S159" si="3">R121*G121</f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Q121" s="149" t="s">
        <v>338</v>
      </c>
      <c r="AS121" s="149" t="s">
        <v>138</v>
      </c>
      <c r="AT121" s="149" t="s">
        <v>142</v>
      </c>
      <c r="AX121" s="14" t="s">
        <v>136</v>
      </c>
      <c r="BD121" s="150">
        <f t="shared" ref="BD121:BD159" si="4">IF(M121="základná",I121,0)</f>
        <v>0</v>
      </c>
      <c r="BE121" s="150">
        <f t="shared" ref="BE121:BE159" si="5">IF(M121="znížená",I121,0)</f>
        <v>0</v>
      </c>
      <c r="BF121" s="150">
        <f t="shared" ref="BF121:BF159" si="6">IF(M121="zákl. prenesená",I121,0)</f>
        <v>0</v>
      </c>
      <c r="BG121" s="150">
        <f t="shared" ref="BG121:BG159" si="7">IF(M121="zníž. prenesená",I121,0)</f>
        <v>0</v>
      </c>
      <c r="BH121" s="150">
        <f t="shared" ref="BH121:BH159" si="8">IF(M121="nulová",I121,0)</f>
        <v>0</v>
      </c>
      <c r="BI121" s="14" t="s">
        <v>142</v>
      </c>
      <c r="BJ121" s="150">
        <f t="shared" ref="BJ121:BJ159" si="9">ROUND(H121*G121,2)</f>
        <v>0</v>
      </c>
      <c r="BK121" s="14" t="s">
        <v>338</v>
      </c>
      <c r="BL121" s="149" t="s">
        <v>748</v>
      </c>
    </row>
    <row r="122" spans="1:64" s="2" customFormat="1" ht="24" customHeight="1">
      <c r="A122" s="26"/>
      <c r="B122" s="138"/>
      <c r="C122" s="139" t="s">
        <v>142</v>
      </c>
      <c r="D122" s="139" t="s">
        <v>138</v>
      </c>
      <c r="E122" s="140" t="s">
        <v>749</v>
      </c>
      <c r="F122" s="141" t="s">
        <v>252</v>
      </c>
      <c r="G122" s="142">
        <v>8</v>
      </c>
      <c r="H122" s="143"/>
      <c r="I122" s="143">
        <f t="shared" si="0"/>
        <v>0</v>
      </c>
      <c r="J122" s="144"/>
      <c r="K122" s="27"/>
      <c r="L122" s="145" t="s">
        <v>1</v>
      </c>
      <c r="M122" s="146" t="s">
        <v>37</v>
      </c>
      <c r="N122" s="147">
        <v>0.85</v>
      </c>
      <c r="O122" s="147">
        <f t="shared" si="1"/>
        <v>6.8</v>
      </c>
      <c r="P122" s="147">
        <v>0</v>
      </c>
      <c r="Q122" s="147">
        <f t="shared" si="2"/>
        <v>0</v>
      </c>
      <c r="R122" s="147">
        <v>0</v>
      </c>
      <c r="S122" s="148">
        <f t="shared" si="3"/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Q122" s="149" t="s">
        <v>338</v>
      </c>
      <c r="AS122" s="149" t="s">
        <v>138</v>
      </c>
      <c r="AT122" s="149" t="s">
        <v>142</v>
      </c>
      <c r="AX122" s="14" t="s">
        <v>136</v>
      </c>
      <c r="BD122" s="150">
        <f t="shared" si="4"/>
        <v>0</v>
      </c>
      <c r="BE122" s="150">
        <f t="shared" si="5"/>
        <v>0</v>
      </c>
      <c r="BF122" s="150">
        <f t="shared" si="6"/>
        <v>0</v>
      </c>
      <c r="BG122" s="150">
        <f t="shared" si="7"/>
        <v>0</v>
      </c>
      <c r="BH122" s="150">
        <f t="shared" si="8"/>
        <v>0</v>
      </c>
      <c r="BI122" s="14" t="s">
        <v>142</v>
      </c>
      <c r="BJ122" s="150">
        <f t="shared" si="9"/>
        <v>0</v>
      </c>
      <c r="BK122" s="14" t="s">
        <v>338</v>
      </c>
      <c r="BL122" s="149" t="s">
        <v>750</v>
      </c>
    </row>
    <row r="123" spans="1:64" s="2" customFormat="1" ht="16.5" customHeight="1">
      <c r="A123" s="26"/>
      <c r="B123" s="138"/>
      <c r="C123" s="151" t="s">
        <v>146</v>
      </c>
      <c r="D123" s="151" t="s">
        <v>182</v>
      </c>
      <c r="E123" s="152" t="s">
        <v>751</v>
      </c>
      <c r="F123" s="153" t="s">
        <v>252</v>
      </c>
      <c r="G123" s="154">
        <v>8</v>
      </c>
      <c r="H123" s="155"/>
      <c r="I123" s="155">
        <f t="shared" si="0"/>
        <v>0</v>
      </c>
      <c r="J123" s="156"/>
      <c r="K123" s="157"/>
      <c r="L123" s="158" t="s">
        <v>1</v>
      </c>
      <c r="M123" s="159" t="s">
        <v>37</v>
      </c>
      <c r="N123" s="147">
        <v>0</v>
      </c>
      <c r="O123" s="147">
        <f t="shared" si="1"/>
        <v>0</v>
      </c>
      <c r="P123" s="147">
        <v>4.0000000000000003E-5</v>
      </c>
      <c r="Q123" s="147">
        <f t="shared" si="2"/>
        <v>3.2000000000000003E-4</v>
      </c>
      <c r="R123" s="147">
        <v>0</v>
      </c>
      <c r="S123" s="148">
        <f t="shared" si="3"/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Q123" s="149" t="s">
        <v>752</v>
      </c>
      <c r="AS123" s="149" t="s">
        <v>182</v>
      </c>
      <c r="AT123" s="149" t="s">
        <v>142</v>
      </c>
      <c r="AX123" s="14" t="s">
        <v>136</v>
      </c>
      <c r="BD123" s="150">
        <f t="shared" si="4"/>
        <v>0</v>
      </c>
      <c r="BE123" s="150">
        <f t="shared" si="5"/>
        <v>0</v>
      </c>
      <c r="BF123" s="150">
        <f t="shared" si="6"/>
        <v>0</v>
      </c>
      <c r="BG123" s="150">
        <f t="shared" si="7"/>
        <v>0</v>
      </c>
      <c r="BH123" s="150">
        <f t="shared" si="8"/>
        <v>0</v>
      </c>
      <c r="BI123" s="14" t="s">
        <v>142</v>
      </c>
      <c r="BJ123" s="150">
        <f t="shared" si="9"/>
        <v>0</v>
      </c>
      <c r="BK123" s="14" t="s">
        <v>752</v>
      </c>
      <c r="BL123" s="149" t="s">
        <v>753</v>
      </c>
    </row>
    <row r="124" spans="1:64" s="2" customFormat="1" ht="16.5" customHeight="1">
      <c r="A124" s="26"/>
      <c r="B124" s="138"/>
      <c r="C124" s="139" t="s">
        <v>141</v>
      </c>
      <c r="D124" s="139" t="s">
        <v>138</v>
      </c>
      <c r="E124" s="140" t="s">
        <v>754</v>
      </c>
      <c r="F124" s="141" t="s">
        <v>187</v>
      </c>
      <c r="G124" s="142">
        <v>35.200000000000003</v>
      </c>
      <c r="H124" s="143"/>
      <c r="I124" s="143">
        <f t="shared" si="0"/>
        <v>0</v>
      </c>
      <c r="J124" s="144"/>
      <c r="K124" s="27"/>
      <c r="L124" s="145" t="s">
        <v>1</v>
      </c>
      <c r="M124" s="146" t="s">
        <v>37</v>
      </c>
      <c r="N124" s="147">
        <v>1.35</v>
      </c>
      <c r="O124" s="147">
        <f t="shared" si="1"/>
        <v>47.52000000000001</v>
      </c>
      <c r="P124" s="147">
        <v>0</v>
      </c>
      <c r="Q124" s="147">
        <f t="shared" si="2"/>
        <v>0</v>
      </c>
      <c r="R124" s="147">
        <v>0</v>
      </c>
      <c r="S124" s="148">
        <f t="shared" si="3"/>
        <v>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Q124" s="149" t="s">
        <v>338</v>
      </c>
      <c r="AS124" s="149" t="s">
        <v>138</v>
      </c>
      <c r="AT124" s="149" t="s">
        <v>142</v>
      </c>
      <c r="AX124" s="14" t="s">
        <v>136</v>
      </c>
      <c r="BD124" s="150">
        <f t="shared" si="4"/>
        <v>0</v>
      </c>
      <c r="BE124" s="150">
        <f t="shared" si="5"/>
        <v>0</v>
      </c>
      <c r="BF124" s="150">
        <f t="shared" si="6"/>
        <v>0</v>
      </c>
      <c r="BG124" s="150">
        <f t="shared" si="7"/>
        <v>0</v>
      </c>
      <c r="BH124" s="150">
        <f t="shared" si="8"/>
        <v>0</v>
      </c>
      <c r="BI124" s="14" t="s">
        <v>142</v>
      </c>
      <c r="BJ124" s="150">
        <f t="shared" si="9"/>
        <v>0</v>
      </c>
      <c r="BK124" s="14" t="s">
        <v>338</v>
      </c>
      <c r="BL124" s="149" t="s">
        <v>755</v>
      </c>
    </row>
    <row r="125" spans="1:64" s="2" customFormat="1" ht="16.5" customHeight="1">
      <c r="A125" s="26"/>
      <c r="B125" s="138"/>
      <c r="C125" s="151" t="s">
        <v>152</v>
      </c>
      <c r="D125" s="151" t="s">
        <v>182</v>
      </c>
      <c r="E125" s="152" t="s">
        <v>756</v>
      </c>
      <c r="F125" s="153" t="s">
        <v>187</v>
      </c>
      <c r="G125" s="154">
        <v>35.200000000000003</v>
      </c>
      <c r="H125" s="155"/>
      <c r="I125" s="155">
        <f t="shared" si="0"/>
        <v>0</v>
      </c>
      <c r="J125" s="156"/>
      <c r="K125" s="157"/>
      <c r="L125" s="158" t="s">
        <v>1</v>
      </c>
      <c r="M125" s="159" t="s">
        <v>37</v>
      </c>
      <c r="N125" s="147">
        <v>0</v>
      </c>
      <c r="O125" s="147">
        <f t="shared" si="1"/>
        <v>0</v>
      </c>
      <c r="P125" s="147">
        <v>1.7000000000000001E-4</v>
      </c>
      <c r="Q125" s="147">
        <f t="shared" si="2"/>
        <v>5.9840000000000006E-3</v>
      </c>
      <c r="R125" s="147">
        <v>0</v>
      </c>
      <c r="S125" s="148">
        <f t="shared" si="3"/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Q125" s="149" t="s">
        <v>752</v>
      </c>
      <c r="AS125" s="149" t="s">
        <v>182</v>
      </c>
      <c r="AT125" s="149" t="s">
        <v>142</v>
      </c>
      <c r="AX125" s="14" t="s">
        <v>136</v>
      </c>
      <c r="BD125" s="150">
        <f t="shared" si="4"/>
        <v>0</v>
      </c>
      <c r="BE125" s="150">
        <f t="shared" si="5"/>
        <v>0</v>
      </c>
      <c r="BF125" s="150">
        <f t="shared" si="6"/>
        <v>0</v>
      </c>
      <c r="BG125" s="150">
        <f t="shared" si="7"/>
        <v>0</v>
      </c>
      <c r="BH125" s="150">
        <f t="shared" si="8"/>
        <v>0</v>
      </c>
      <c r="BI125" s="14" t="s">
        <v>142</v>
      </c>
      <c r="BJ125" s="150">
        <f t="shared" si="9"/>
        <v>0</v>
      </c>
      <c r="BK125" s="14" t="s">
        <v>752</v>
      </c>
      <c r="BL125" s="149" t="s">
        <v>757</v>
      </c>
    </row>
    <row r="126" spans="1:64" s="2" customFormat="1" ht="16.5" customHeight="1">
      <c r="A126" s="26"/>
      <c r="B126" s="138"/>
      <c r="C126" s="151" t="s">
        <v>155</v>
      </c>
      <c r="D126" s="151" t="s">
        <v>182</v>
      </c>
      <c r="E126" s="152" t="s">
        <v>758</v>
      </c>
      <c r="F126" s="153" t="s">
        <v>252</v>
      </c>
      <c r="G126" s="154">
        <v>40</v>
      </c>
      <c r="H126" s="155"/>
      <c r="I126" s="155">
        <f t="shared" si="0"/>
        <v>0</v>
      </c>
      <c r="J126" s="156"/>
      <c r="K126" s="157"/>
      <c r="L126" s="158" t="s">
        <v>1</v>
      </c>
      <c r="M126" s="159" t="s">
        <v>37</v>
      </c>
      <c r="N126" s="147">
        <v>0</v>
      </c>
      <c r="O126" s="147">
        <f t="shared" si="1"/>
        <v>0</v>
      </c>
      <c r="P126" s="147">
        <v>1.0000000000000001E-5</v>
      </c>
      <c r="Q126" s="147">
        <f t="shared" si="2"/>
        <v>4.0000000000000002E-4</v>
      </c>
      <c r="R126" s="147">
        <v>0</v>
      </c>
      <c r="S126" s="148">
        <f t="shared" si="3"/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Q126" s="149" t="s">
        <v>752</v>
      </c>
      <c r="AS126" s="149" t="s">
        <v>182</v>
      </c>
      <c r="AT126" s="149" t="s">
        <v>142</v>
      </c>
      <c r="AX126" s="14" t="s">
        <v>136</v>
      </c>
      <c r="BD126" s="150">
        <f t="shared" si="4"/>
        <v>0</v>
      </c>
      <c r="BE126" s="150">
        <f t="shared" si="5"/>
        <v>0</v>
      </c>
      <c r="BF126" s="150">
        <f t="shared" si="6"/>
        <v>0</v>
      </c>
      <c r="BG126" s="150">
        <f t="shared" si="7"/>
        <v>0</v>
      </c>
      <c r="BH126" s="150">
        <f t="shared" si="8"/>
        <v>0</v>
      </c>
      <c r="BI126" s="14" t="s">
        <v>142</v>
      </c>
      <c r="BJ126" s="150">
        <f t="shared" si="9"/>
        <v>0</v>
      </c>
      <c r="BK126" s="14" t="s">
        <v>752</v>
      </c>
      <c r="BL126" s="149" t="s">
        <v>759</v>
      </c>
    </row>
    <row r="127" spans="1:64" s="2" customFormat="1" ht="24" customHeight="1">
      <c r="A127" s="26"/>
      <c r="B127" s="138"/>
      <c r="C127" s="151" t="s">
        <v>158</v>
      </c>
      <c r="D127" s="151" t="s">
        <v>182</v>
      </c>
      <c r="E127" s="152" t="s">
        <v>760</v>
      </c>
      <c r="F127" s="153" t="s">
        <v>672</v>
      </c>
      <c r="G127" s="154">
        <v>49.28</v>
      </c>
      <c r="H127" s="155"/>
      <c r="I127" s="155">
        <f t="shared" si="0"/>
        <v>0</v>
      </c>
      <c r="J127" s="156"/>
      <c r="K127" s="157"/>
      <c r="L127" s="158" t="s">
        <v>1</v>
      </c>
      <c r="M127" s="159" t="s">
        <v>37</v>
      </c>
      <c r="N127" s="147">
        <v>0</v>
      </c>
      <c r="O127" s="147">
        <f t="shared" si="1"/>
        <v>0</v>
      </c>
      <c r="P127" s="147">
        <v>1E-3</v>
      </c>
      <c r="Q127" s="147">
        <f t="shared" si="2"/>
        <v>4.9280000000000004E-2</v>
      </c>
      <c r="R127" s="147">
        <v>0</v>
      </c>
      <c r="S127" s="148">
        <f t="shared" si="3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Q127" s="149" t="s">
        <v>752</v>
      </c>
      <c r="AS127" s="149" t="s">
        <v>182</v>
      </c>
      <c r="AT127" s="149" t="s">
        <v>142</v>
      </c>
      <c r="AX127" s="14" t="s">
        <v>136</v>
      </c>
      <c r="BD127" s="150">
        <f t="shared" si="4"/>
        <v>0</v>
      </c>
      <c r="BE127" s="150">
        <f t="shared" si="5"/>
        <v>0</v>
      </c>
      <c r="BF127" s="150">
        <f t="shared" si="6"/>
        <v>0</v>
      </c>
      <c r="BG127" s="150">
        <f t="shared" si="7"/>
        <v>0</v>
      </c>
      <c r="BH127" s="150">
        <f t="shared" si="8"/>
        <v>0</v>
      </c>
      <c r="BI127" s="14" t="s">
        <v>142</v>
      </c>
      <c r="BJ127" s="150">
        <f t="shared" si="9"/>
        <v>0</v>
      </c>
      <c r="BK127" s="14" t="s">
        <v>752</v>
      </c>
      <c r="BL127" s="149" t="s">
        <v>761</v>
      </c>
    </row>
    <row r="128" spans="1:64" s="2" customFormat="1" ht="16.5" customHeight="1">
      <c r="A128" s="26"/>
      <c r="B128" s="138"/>
      <c r="C128" s="139" t="s">
        <v>161</v>
      </c>
      <c r="D128" s="139" t="s">
        <v>138</v>
      </c>
      <c r="E128" s="140" t="s">
        <v>762</v>
      </c>
      <c r="F128" s="141" t="s">
        <v>187</v>
      </c>
      <c r="G128" s="142">
        <v>160.1</v>
      </c>
      <c r="H128" s="143"/>
      <c r="I128" s="143">
        <f t="shared" si="0"/>
        <v>0</v>
      </c>
      <c r="J128" s="144"/>
      <c r="K128" s="27"/>
      <c r="L128" s="145" t="s">
        <v>1</v>
      </c>
      <c r="M128" s="146" t="s">
        <v>37</v>
      </c>
      <c r="N128" s="147">
        <v>0.02</v>
      </c>
      <c r="O128" s="147">
        <f t="shared" si="1"/>
        <v>3.202</v>
      </c>
      <c r="P128" s="147">
        <v>0</v>
      </c>
      <c r="Q128" s="147">
        <f t="shared" si="2"/>
        <v>0</v>
      </c>
      <c r="R128" s="147">
        <v>0</v>
      </c>
      <c r="S128" s="148">
        <f t="shared" si="3"/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Q128" s="149" t="s">
        <v>338</v>
      </c>
      <c r="AS128" s="149" t="s">
        <v>138</v>
      </c>
      <c r="AT128" s="149" t="s">
        <v>142</v>
      </c>
      <c r="AX128" s="14" t="s">
        <v>136</v>
      </c>
      <c r="BD128" s="150">
        <f t="shared" si="4"/>
        <v>0</v>
      </c>
      <c r="BE128" s="150">
        <f t="shared" si="5"/>
        <v>0</v>
      </c>
      <c r="BF128" s="150">
        <f t="shared" si="6"/>
        <v>0</v>
      </c>
      <c r="BG128" s="150">
        <f t="shared" si="7"/>
        <v>0</v>
      </c>
      <c r="BH128" s="150">
        <f t="shared" si="8"/>
        <v>0</v>
      </c>
      <c r="BI128" s="14" t="s">
        <v>142</v>
      </c>
      <c r="BJ128" s="150">
        <f t="shared" si="9"/>
        <v>0</v>
      </c>
      <c r="BK128" s="14" t="s">
        <v>338</v>
      </c>
      <c r="BL128" s="149" t="s">
        <v>763</v>
      </c>
    </row>
    <row r="129" spans="1:64" s="2" customFormat="1" ht="16.5" customHeight="1">
      <c r="A129" s="26"/>
      <c r="B129" s="138"/>
      <c r="C129" s="151" t="s">
        <v>164</v>
      </c>
      <c r="D129" s="151" t="s">
        <v>182</v>
      </c>
      <c r="E129" s="152" t="s">
        <v>764</v>
      </c>
      <c r="F129" s="153" t="s">
        <v>672</v>
      </c>
      <c r="G129" s="154">
        <v>224.14</v>
      </c>
      <c r="H129" s="155"/>
      <c r="I129" s="155">
        <f t="shared" si="0"/>
        <v>0</v>
      </c>
      <c r="J129" s="156"/>
      <c r="K129" s="157"/>
      <c r="L129" s="158" t="s">
        <v>1</v>
      </c>
      <c r="M129" s="159" t="s">
        <v>37</v>
      </c>
      <c r="N129" s="147">
        <v>0</v>
      </c>
      <c r="O129" s="147">
        <f t="shared" si="1"/>
        <v>0</v>
      </c>
      <c r="P129" s="147">
        <v>1E-3</v>
      </c>
      <c r="Q129" s="147">
        <f t="shared" si="2"/>
        <v>0.22413999999999998</v>
      </c>
      <c r="R129" s="147">
        <v>0</v>
      </c>
      <c r="S129" s="148">
        <f t="shared" si="3"/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Q129" s="149" t="s">
        <v>752</v>
      </c>
      <c r="AS129" s="149" t="s">
        <v>182</v>
      </c>
      <c r="AT129" s="149" t="s">
        <v>142</v>
      </c>
      <c r="AX129" s="14" t="s">
        <v>136</v>
      </c>
      <c r="BD129" s="150">
        <f t="shared" si="4"/>
        <v>0</v>
      </c>
      <c r="BE129" s="150">
        <f t="shared" si="5"/>
        <v>0</v>
      </c>
      <c r="BF129" s="150">
        <f t="shared" si="6"/>
        <v>0</v>
      </c>
      <c r="BG129" s="150">
        <f t="shared" si="7"/>
        <v>0</v>
      </c>
      <c r="BH129" s="150">
        <f t="shared" si="8"/>
        <v>0</v>
      </c>
      <c r="BI129" s="14" t="s">
        <v>142</v>
      </c>
      <c r="BJ129" s="150">
        <f t="shared" si="9"/>
        <v>0</v>
      </c>
      <c r="BK129" s="14" t="s">
        <v>752</v>
      </c>
      <c r="BL129" s="149" t="s">
        <v>765</v>
      </c>
    </row>
    <row r="130" spans="1:64" s="2" customFormat="1" ht="24" customHeight="1">
      <c r="A130" s="26"/>
      <c r="B130" s="138"/>
      <c r="C130" s="139" t="s">
        <v>167</v>
      </c>
      <c r="D130" s="139" t="s">
        <v>138</v>
      </c>
      <c r="E130" s="140" t="s">
        <v>766</v>
      </c>
      <c r="F130" s="141" t="s">
        <v>187</v>
      </c>
      <c r="G130" s="142">
        <v>53.65</v>
      </c>
      <c r="H130" s="143"/>
      <c r="I130" s="143">
        <f t="shared" si="0"/>
        <v>0</v>
      </c>
      <c r="J130" s="144"/>
      <c r="K130" s="27"/>
      <c r="L130" s="145" t="s">
        <v>1</v>
      </c>
      <c r="M130" s="146" t="s">
        <v>37</v>
      </c>
      <c r="N130" s="147">
        <v>7.4999999999999997E-2</v>
      </c>
      <c r="O130" s="147">
        <f t="shared" si="1"/>
        <v>4.0237499999999997</v>
      </c>
      <c r="P130" s="147">
        <v>0</v>
      </c>
      <c r="Q130" s="147">
        <f t="shared" si="2"/>
        <v>0</v>
      </c>
      <c r="R130" s="147">
        <v>0</v>
      </c>
      <c r="S130" s="148">
        <f t="shared" si="3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Q130" s="149" t="s">
        <v>338</v>
      </c>
      <c r="AS130" s="149" t="s">
        <v>138</v>
      </c>
      <c r="AT130" s="149" t="s">
        <v>142</v>
      </c>
      <c r="AX130" s="14" t="s">
        <v>136</v>
      </c>
      <c r="BD130" s="150">
        <f t="shared" si="4"/>
        <v>0</v>
      </c>
      <c r="BE130" s="150">
        <f t="shared" si="5"/>
        <v>0</v>
      </c>
      <c r="BF130" s="150">
        <f t="shared" si="6"/>
        <v>0</v>
      </c>
      <c r="BG130" s="150">
        <f t="shared" si="7"/>
        <v>0</v>
      </c>
      <c r="BH130" s="150">
        <f t="shared" si="8"/>
        <v>0</v>
      </c>
      <c r="BI130" s="14" t="s">
        <v>142</v>
      </c>
      <c r="BJ130" s="150">
        <f t="shared" si="9"/>
        <v>0</v>
      </c>
      <c r="BK130" s="14" t="s">
        <v>338</v>
      </c>
      <c r="BL130" s="149" t="s">
        <v>767</v>
      </c>
    </row>
    <row r="131" spans="1:64" s="2" customFormat="1" ht="24" customHeight="1">
      <c r="A131" s="26"/>
      <c r="B131" s="138"/>
      <c r="C131" s="151" t="s">
        <v>170</v>
      </c>
      <c r="D131" s="151" t="s">
        <v>182</v>
      </c>
      <c r="E131" s="152" t="s">
        <v>768</v>
      </c>
      <c r="F131" s="153" t="s">
        <v>672</v>
      </c>
      <c r="G131" s="154">
        <v>50.6</v>
      </c>
      <c r="H131" s="155"/>
      <c r="I131" s="155">
        <f t="shared" si="0"/>
        <v>0</v>
      </c>
      <c r="J131" s="156"/>
      <c r="K131" s="157"/>
      <c r="L131" s="158" t="s">
        <v>1</v>
      </c>
      <c r="M131" s="159" t="s">
        <v>37</v>
      </c>
      <c r="N131" s="147">
        <v>0</v>
      </c>
      <c r="O131" s="147">
        <f t="shared" si="1"/>
        <v>0</v>
      </c>
      <c r="P131" s="147">
        <v>1E-3</v>
      </c>
      <c r="Q131" s="147">
        <f t="shared" si="2"/>
        <v>5.0599999999999999E-2</v>
      </c>
      <c r="R131" s="147">
        <v>0</v>
      </c>
      <c r="S131" s="148">
        <f t="shared" si="3"/>
        <v>0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Q131" s="149" t="s">
        <v>752</v>
      </c>
      <c r="AS131" s="149" t="s">
        <v>182</v>
      </c>
      <c r="AT131" s="149" t="s">
        <v>142</v>
      </c>
      <c r="AX131" s="14" t="s">
        <v>136</v>
      </c>
      <c r="BD131" s="150">
        <f t="shared" si="4"/>
        <v>0</v>
      </c>
      <c r="BE131" s="150">
        <f t="shared" si="5"/>
        <v>0</v>
      </c>
      <c r="BF131" s="150">
        <f t="shared" si="6"/>
        <v>0</v>
      </c>
      <c r="BG131" s="150">
        <f t="shared" si="7"/>
        <v>0</v>
      </c>
      <c r="BH131" s="150">
        <f t="shared" si="8"/>
        <v>0</v>
      </c>
      <c r="BI131" s="14" t="s">
        <v>142</v>
      </c>
      <c r="BJ131" s="150">
        <f t="shared" si="9"/>
        <v>0</v>
      </c>
      <c r="BK131" s="14" t="s">
        <v>752</v>
      </c>
      <c r="BL131" s="149" t="s">
        <v>769</v>
      </c>
    </row>
    <row r="132" spans="1:64" s="2" customFormat="1" ht="16.5" customHeight="1">
      <c r="A132" s="26"/>
      <c r="B132" s="138"/>
      <c r="C132" s="139" t="s">
        <v>175</v>
      </c>
      <c r="D132" s="139" t="s">
        <v>138</v>
      </c>
      <c r="E132" s="140" t="s">
        <v>770</v>
      </c>
      <c r="F132" s="141" t="s">
        <v>252</v>
      </c>
      <c r="G132" s="142">
        <v>8</v>
      </c>
      <c r="H132" s="143"/>
      <c r="I132" s="143">
        <f t="shared" si="0"/>
        <v>0</v>
      </c>
      <c r="J132" s="144"/>
      <c r="K132" s="27"/>
      <c r="L132" s="145" t="s">
        <v>1</v>
      </c>
      <c r="M132" s="146" t="s">
        <v>37</v>
      </c>
      <c r="N132" s="147">
        <v>0.16300000000000001</v>
      </c>
      <c r="O132" s="147">
        <f t="shared" si="1"/>
        <v>1.304</v>
      </c>
      <c r="P132" s="147">
        <v>0</v>
      </c>
      <c r="Q132" s="147">
        <f t="shared" si="2"/>
        <v>0</v>
      </c>
      <c r="R132" s="147">
        <v>0</v>
      </c>
      <c r="S132" s="148">
        <f t="shared" si="3"/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49" t="s">
        <v>338</v>
      </c>
      <c r="AS132" s="149" t="s">
        <v>138</v>
      </c>
      <c r="AT132" s="149" t="s">
        <v>142</v>
      </c>
      <c r="AX132" s="14" t="s">
        <v>136</v>
      </c>
      <c r="BD132" s="150">
        <f t="shared" si="4"/>
        <v>0</v>
      </c>
      <c r="BE132" s="150">
        <f t="shared" si="5"/>
        <v>0</v>
      </c>
      <c r="BF132" s="150">
        <f t="shared" si="6"/>
        <v>0</v>
      </c>
      <c r="BG132" s="150">
        <f t="shared" si="7"/>
        <v>0</v>
      </c>
      <c r="BH132" s="150">
        <f t="shared" si="8"/>
        <v>0</v>
      </c>
      <c r="BI132" s="14" t="s">
        <v>142</v>
      </c>
      <c r="BJ132" s="150">
        <f t="shared" si="9"/>
        <v>0</v>
      </c>
      <c r="BK132" s="14" t="s">
        <v>338</v>
      </c>
      <c r="BL132" s="149" t="s">
        <v>771</v>
      </c>
    </row>
    <row r="133" spans="1:64" s="2" customFormat="1" ht="16.5" customHeight="1">
      <c r="A133" s="26"/>
      <c r="B133" s="138"/>
      <c r="C133" s="151" t="s">
        <v>178</v>
      </c>
      <c r="D133" s="151" t="s">
        <v>182</v>
      </c>
      <c r="E133" s="152" t="s">
        <v>772</v>
      </c>
      <c r="F133" s="153" t="s">
        <v>252</v>
      </c>
      <c r="G133" s="154">
        <v>8</v>
      </c>
      <c r="H133" s="155"/>
      <c r="I133" s="155">
        <f t="shared" si="0"/>
        <v>0</v>
      </c>
      <c r="J133" s="156"/>
      <c r="K133" s="157"/>
      <c r="L133" s="158" t="s">
        <v>1</v>
      </c>
      <c r="M133" s="159" t="s">
        <v>37</v>
      </c>
      <c r="N133" s="147">
        <v>0</v>
      </c>
      <c r="O133" s="147">
        <f t="shared" si="1"/>
        <v>0</v>
      </c>
      <c r="P133" s="147">
        <v>3.0000000000000001E-5</v>
      </c>
      <c r="Q133" s="147">
        <f t="shared" si="2"/>
        <v>2.4000000000000001E-4</v>
      </c>
      <c r="R133" s="147">
        <v>0</v>
      </c>
      <c r="S133" s="148">
        <f t="shared" si="3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Q133" s="149" t="s">
        <v>752</v>
      </c>
      <c r="AS133" s="149" t="s">
        <v>182</v>
      </c>
      <c r="AT133" s="149" t="s">
        <v>142</v>
      </c>
      <c r="AX133" s="14" t="s">
        <v>136</v>
      </c>
      <c r="BD133" s="150">
        <f t="shared" si="4"/>
        <v>0</v>
      </c>
      <c r="BE133" s="150">
        <f t="shared" si="5"/>
        <v>0</v>
      </c>
      <c r="BF133" s="150">
        <f t="shared" si="6"/>
        <v>0</v>
      </c>
      <c r="BG133" s="150">
        <f t="shared" si="7"/>
        <v>0</v>
      </c>
      <c r="BH133" s="150">
        <f t="shared" si="8"/>
        <v>0</v>
      </c>
      <c r="BI133" s="14" t="s">
        <v>142</v>
      </c>
      <c r="BJ133" s="150">
        <f t="shared" si="9"/>
        <v>0</v>
      </c>
      <c r="BK133" s="14" t="s">
        <v>752</v>
      </c>
      <c r="BL133" s="149" t="s">
        <v>773</v>
      </c>
    </row>
    <row r="134" spans="1:64" s="2" customFormat="1" ht="16.5" customHeight="1">
      <c r="A134" s="26"/>
      <c r="B134" s="138"/>
      <c r="C134" s="139" t="s">
        <v>181</v>
      </c>
      <c r="D134" s="139" t="s">
        <v>138</v>
      </c>
      <c r="E134" s="140" t="s">
        <v>774</v>
      </c>
      <c r="F134" s="141" t="s">
        <v>252</v>
      </c>
      <c r="G134" s="142">
        <v>160</v>
      </c>
      <c r="H134" s="143"/>
      <c r="I134" s="143">
        <f t="shared" si="0"/>
        <v>0</v>
      </c>
      <c r="J134" s="144"/>
      <c r="K134" s="27"/>
      <c r="L134" s="145" t="s">
        <v>1</v>
      </c>
      <c r="M134" s="146" t="s">
        <v>37</v>
      </c>
      <c r="N134" s="147">
        <v>0.05</v>
      </c>
      <c r="O134" s="147">
        <f t="shared" si="1"/>
        <v>8</v>
      </c>
      <c r="P134" s="147">
        <v>0</v>
      </c>
      <c r="Q134" s="147">
        <f t="shared" si="2"/>
        <v>0</v>
      </c>
      <c r="R134" s="147">
        <v>0</v>
      </c>
      <c r="S134" s="148">
        <f t="shared" si="3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Q134" s="149" t="s">
        <v>338</v>
      </c>
      <c r="AS134" s="149" t="s">
        <v>138</v>
      </c>
      <c r="AT134" s="149" t="s">
        <v>142</v>
      </c>
      <c r="AX134" s="14" t="s">
        <v>136</v>
      </c>
      <c r="BD134" s="150">
        <f t="shared" si="4"/>
        <v>0</v>
      </c>
      <c r="BE134" s="150">
        <f t="shared" si="5"/>
        <v>0</v>
      </c>
      <c r="BF134" s="150">
        <f t="shared" si="6"/>
        <v>0</v>
      </c>
      <c r="BG134" s="150">
        <f t="shared" si="7"/>
        <v>0</v>
      </c>
      <c r="BH134" s="150">
        <f t="shared" si="8"/>
        <v>0</v>
      </c>
      <c r="BI134" s="14" t="s">
        <v>142</v>
      </c>
      <c r="BJ134" s="150">
        <f t="shared" si="9"/>
        <v>0</v>
      </c>
      <c r="BK134" s="14" t="s">
        <v>338</v>
      </c>
      <c r="BL134" s="149" t="s">
        <v>775</v>
      </c>
    </row>
    <row r="135" spans="1:64" s="2" customFormat="1" ht="24" customHeight="1">
      <c r="A135" s="26"/>
      <c r="B135" s="138"/>
      <c r="C135" s="151" t="s">
        <v>185</v>
      </c>
      <c r="D135" s="151" t="s">
        <v>182</v>
      </c>
      <c r="E135" s="152" t="s">
        <v>776</v>
      </c>
      <c r="F135" s="153" t="s">
        <v>252</v>
      </c>
      <c r="G135" s="154">
        <v>160</v>
      </c>
      <c r="H135" s="155"/>
      <c r="I135" s="155">
        <f t="shared" si="0"/>
        <v>0</v>
      </c>
      <c r="J135" s="156"/>
      <c r="K135" s="157"/>
      <c r="L135" s="158" t="s">
        <v>1</v>
      </c>
      <c r="M135" s="159" t="s">
        <v>37</v>
      </c>
      <c r="N135" s="147">
        <v>0</v>
      </c>
      <c r="O135" s="147">
        <f t="shared" si="1"/>
        <v>0</v>
      </c>
      <c r="P135" s="147">
        <v>1.06E-3</v>
      </c>
      <c r="Q135" s="147">
        <f t="shared" si="2"/>
        <v>0.1696</v>
      </c>
      <c r="R135" s="147">
        <v>0</v>
      </c>
      <c r="S135" s="148">
        <f t="shared" si="3"/>
        <v>0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49" t="s">
        <v>752</v>
      </c>
      <c r="AS135" s="149" t="s">
        <v>182</v>
      </c>
      <c r="AT135" s="149" t="s">
        <v>142</v>
      </c>
      <c r="AX135" s="14" t="s">
        <v>136</v>
      </c>
      <c r="BD135" s="150">
        <f t="shared" si="4"/>
        <v>0</v>
      </c>
      <c r="BE135" s="150">
        <f t="shared" si="5"/>
        <v>0</v>
      </c>
      <c r="BF135" s="150">
        <f t="shared" si="6"/>
        <v>0</v>
      </c>
      <c r="BG135" s="150">
        <f t="shared" si="7"/>
        <v>0</v>
      </c>
      <c r="BH135" s="150">
        <f t="shared" si="8"/>
        <v>0</v>
      </c>
      <c r="BI135" s="14" t="s">
        <v>142</v>
      </c>
      <c r="BJ135" s="150">
        <f t="shared" si="9"/>
        <v>0</v>
      </c>
      <c r="BK135" s="14" t="s">
        <v>752</v>
      </c>
      <c r="BL135" s="149" t="s">
        <v>777</v>
      </c>
    </row>
    <row r="136" spans="1:64" s="2" customFormat="1" ht="24" customHeight="1">
      <c r="A136" s="26"/>
      <c r="B136" s="138"/>
      <c r="C136" s="151" t="s">
        <v>190</v>
      </c>
      <c r="D136" s="151" t="s">
        <v>182</v>
      </c>
      <c r="E136" s="152" t="s">
        <v>778</v>
      </c>
      <c r="F136" s="153" t="s">
        <v>252</v>
      </c>
      <c r="G136" s="154">
        <v>160</v>
      </c>
      <c r="H136" s="155"/>
      <c r="I136" s="155">
        <f t="shared" si="0"/>
        <v>0</v>
      </c>
      <c r="J136" s="156"/>
      <c r="K136" s="157"/>
      <c r="L136" s="158" t="s">
        <v>1</v>
      </c>
      <c r="M136" s="159" t="s">
        <v>37</v>
      </c>
      <c r="N136" s="147">
        <v>0</v>
      </c>
      <c r="O136" s="147">
        <f t="shared" si="1"/>
        <v>0</v>
      </c>
      <c r="P136" s="147">
        <v>1E-4</v>
      </c>
      <c r="Q136" s="147">
        <f t="shared" si="2"/>
        <v>1.6E-2</v>
      </c>
      <c r="R136" s="147">
        <v>0</v>
      </c>
      <c r="S136" s="148">
        <f t="shared" si="3"/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49" t="s">
        <v>752</v>
      </c>
      <c r="AS136" s="149" t="s">
        <v>182</v>
      </c>
      <c r="AT136" s="149" t="s">
        <v>142</v>
      </c>
      <c r="AX136" s="14" t="s">
        <v>136</v>
      </c>
      <c r="BD136" s="150">
        <f t="shared" si="4"/>
        <v>0</v>
      </c>
      <c r="BE136" s="150">
        <f t="shared" si="5"/>
        <v>0</v>
      </c>
      <c r="BF136" s="150">
        <f t="shared" si="6"/>
        <v>0</v>
      </c>
      <c r="BG136" s="150">
        <f t="shared" si="7"/>
        <v>0</v>
      </c>
      <c r="BH136" s="150">
        <f t="shared" si="8"/>
        <v>0</v>
      </c>
      <c r="BI136" s="14" t="s">
        <v>142</v>
      </c>
      <c r="BJ136" s="150">
        <f t="shared" si="9"/>
        <v>0</v>
      </c>
      <c r="BK136" s="14" t="s">
        <v>752</v>
      </c>
      <c r="BL136" s="149" t="s">
        <v>779</v>
      </c>
    </row>
    <row r="137" spans="1:64" s="2" customFormat="1" ht="16.5" customHeight="1">
      <c r="A137" s="26"/>
      <c r="B137" s="138"/>
      <c r="C137" s="139" t="s">
        <v>193</v>
      </c>
      <c r="D137" s="139" t="s">
        <v>138</v>
      </c>
      <c r="E137" s="140" t="s">
        <v>780</v>
      </c>
      <c r="F137" s="141" t="s">
        <v>252</v>
      </c>
      <c r="G137" s="142">
        <v>8</v>
      </c>
      <c r="H137" s="143"/>
      <c r="I137" s="143">
        <f t="shared" si="0"/>
        <v>0</v>
      </c>
      <c r="J137" s="144"/>
      <c r="K137" s="27"/>
      <c r="L137" s="145" t="s">
        <v>1</v>
      </c>
      <c r="M137" s="146" t="s">
        <v>37</v>
      </c>
      <c r="N137" s="147">
        <v>0.16700000000000001</v>
      </c>
      <c r="O137" s="147">
        <f t="shared" si="1"/>
        <v>1.3360000000000001</v>
      </c>
      <c r="P137" s="147">
        <v>0</v>
      </c>
      <c r="Q137" s="147">
        <f t="shared" si="2"/>
        <v>0</v>
      </c>
      <c r="R137" s="147">
        <v>0</v>
      </c>
      <c r="S137" s="148">
        <f t="shared" si="3"/>
        <v>0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49" t="s">
        <v>338</v>
      </c>
      <c r="AS137" s="149" t="s">
        <v>138</v>
      </c>
      <c r="AT137" s="149" t="s">
        <v>142</v>
      </c>
      <c r="AX137" s="14" t="s">
        <v>136</v>
      </c>
      <c r="BD137" s="150">
        <f t="shared" si="4"/>
        <v>0</v>
      </c>
      <c r="BE137" s="150">
        <f t="shared" si="5"/>
        <v>0</v>
      </c>
      <c r="BF137" s="150">
        <f t="shared" si="6"/>
        <v>0</v>
      </c>
      <c r="BG137" s="150">
        <f t="shared" si="7"/>
        <v>0</v>
      </c>
      <c r="BH137" s="150">
        <f t="shared" si="8"/>
        <v>0</v>
      </c>
      <c r="BI137" s="14" t="s">
        <v>142</v>
      </c>
      <c r="BJ137" s="150">
        <f t="shared" si="9"/>
        <v>0</v>
      </c>
      <c r="BK137" s="14" t="s">
        <v>338</v>
      </c>
      <c r="BL137" s="149" t="s">
        <v>781</v>
      </c>
    </row>
    <row r="138" spans="1:64" s="2" customFormat="1" ht="24" customHeight="1">
      <c r="A138" s="26"/>
      <c r="B138" s="138"/>
      <c r="C138" s="151" t="s">
        <v>196</v>
      </c>
      <c r="D138" s="151" t="s">
        <v>182</v>
      </c>
      <c r="E138" s="152" t="s">
        <v>782</v>
      </c>
      <c r="F138" s="153" t="s">
        <v>252</v>
      </c>
      <c r="G138" s="154">
        <v>8</v>
      </c>
      <c r="H138" s="155"/>
      <c r="I138" s="155">
        <f t="shared" si="0"/>
        <v>0</v>
      </c>
      <c r="J138" s="156"/>
      <c r="K138" s="157"/>
      <c r="L138" s="158" t="s">
        <v>1</v>
      </c>
      <c r="M138" s="159" t="s">
        <v>37</v>
      </c>
      <c r="N138" s="147">
        <v>0</v>
      </c>
      <c r="O138" s="147">
        <f t="shared" si="1"/>
        <v>0</v>
      </c>
      <c r="P138" s="147">
        <v>2.2000000000000001E-4</v>
      </c>
      <c r="Q138" s="147">
        <f t="shared" si="2"/>
        <v>1.7600000000000001E-3</v>
      </c>
      <c r="R138" s="147">
        <v>0</v>
      </c>
      <c r="S138" s="148">
        <f t="shared" si="3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49" t="s">
        <v>752</v>
      </c>
      <c r="AS138" s="149" t="s">
        <v>182</v>
      </c>
      <c r="AT138" s="149" t="s">
        <v>142</v>
      </c>
      <c r="AX138" s="14" t="s">
        <v>136</v>
      </c>
      <c r="BD138" s="150">
        <f t="shared" si="4"/>
        <v>0</v>
      </c>
      <c r="BE138" s="150">
        <f t="shared" si="5"/>
        <v>0</v>
      </c>
      <c r="BF138" s="150">
        <f t="shared" si="6"/>
        <v>0</v>
      </c>
      <c r="BG138" s="150">
        <f t="shared" si="7"/>
        <v>0</v>
      </c>
      <c r="BH138" s="150">
        <f t="shared" si="8"/>
        <v>0</v>
      </c>
      <c r="BI138" s="14" t="s">
        <v>142</v>
      </c>
      <c r="BJ138" s="150">
        <f t="shared" si="9"/>
        <v>0</v>
      </c>
      <c r="BK138" s="14" t="s">
        <v>752</v>
      </c>
      <c r="BL138" s="149" t="s">
        <v>783</v>
      </c>
    </row>
    <row r="139" spans="1:64" s="2" customFormat="1" ht="16.5" customHeight="1">
      <c r="A139" s="26"/>
      <c r="B139" s="138"/>
      <c r="C139" s="139" t="s">
        <v>199</v>
      </c>
      <c r="D139" s="139" t="s">
        <v>138</v>
      </c>
      <c r="E139" s="140" t="s">
        <v>784</v>
      </c>
      <c r="F139" s="141" t="s">
        <v>252</v>
      </c>
      <c r="G139" s="142">
        <v>8</v>
      </c>
      <c r="H139" s="143"/>
      <c r="I139" s="143">
        <f t="shared" si="0"/>
        <v>0</v>
      </c>
      <c r="J139" s="144"/>
      <c r="K139" s="27"/>
      <c r="L139" s="145" t="s">
        <v>1</v>
      </c>
      <c r="M139" s="146" t="s">
        <v>37</v>
      </c>
      <c r="N139" s="147">
        <v>0.16700000000000001</v>
      </c>
      <c r="O139" s="147">
        <f t="shared" si="1"/>
        <v>1.3360000000000001</v>
      </c>
      <c r="P139" s="147">
        <v>0</v>
      </c>
      <c r="Q139" s="147">
        <f t="shared" si="2"/>
        <v>0</v>
      </c>
      <c r="R139" s="147">
        <v>0</v>
      </c>
      <c r="S139" s="148">
        <f t="shared" si="3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49" t="s">
        <v>338</v>
      </c>
      <c r="AS139" s="149" t="s">
        <v>138</v>
      </c>
      <c r="AT139" s="149" t="s">
        <v>142</v>
      </c>
      <c r="AX139" s="14" t="s">
        <v>136</v>
      </c>
      <c r="BD139" s="150">
        <f t="shared" si="4"/>
        <v>0</v>
      </c>
      <c r="BE139" s="150">
        <f t="shared" si="5"/>
        <v>0</v>
      </c>
      <c r="BF139" s="150">
        <f t="shared" si="6"/>
        <v>0</v>
      </c>
      <c r="BG139" s="150">
        <f t="shared" si="7"/>
        <v>0</v>
      </c>
      <c r="BH139" s="150">
        <f t="shared" si="8"/>
        <v>0</v>
      </c>
      <c r="BI139" s="14" t="s">
        <v>142</v>
      </c>
      <c r="BJ139" s="150">
        <f t="shared" si="9"/>
        <v>0</v>
      </c>
      <c r="BK139" s="14" t="s">
        <v>338</v>
      </c>
      <c r="BL139" s="149" t="s">
        <v>785</v>
      </c>
    </row>
    <row r="140" spans="1:64" s="2" customFormat="1" ht="24" customHeight="1">
      <c r="A140" s="26"/>
      <c r="B140" s="138"/>
      <c r="C140" s="151" t="s">
        <v>7</v>
      </c>
      <c r="D140" s="151" t="s">
        <v>182</v>
      </c>
      <c r="E140" s="152" t="s">
        <v>786</v>
      </c>
      <c r="F140" s="153" t="s">
        <v>252</v>
      </c>
      <c r="G140" s="154">
        <v>8</v>
      </c>
      <c r="H140" s="155"/>
      <c r="I140" s="155">
        <f t="shared" si="0"/>
        <v>0</v>
      </c>
      <c r="J140" s="156"/>
      <c r="K140" s="157"/>
      <c r="L140" s="158" t="s">
        <v>1</v>
      </c>
      <c r="M140" s="159" t="s">
        <v>37</v>
      </c>
      <c r="N140" s="147">
        <v>0</v>
      </c>
      <c r="O140" s="147">
        <f t="shared" si="1"/>
        <v>0</v>
      </c>
      <c r="P140" s="147">
        <v>1.7000000000000001E-4</v>
      </c>
      <c r="Q140" s="147">
        <f t="shared" si="2"/>
        <v>1.3600000000000001E-3</v>
      </c>
      <c r="R140" s="147">
        <v>0</v>
      </c>
      <c r="S140" s="148">
        <f t="shared" si="3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49" t="s">
        <v>752</v>
      </c>
      <c r="AS140" s="149" t="s">
        <v>182</v>
      </c>
      <c r="AT140" s="149" t="s">
        <v>142</v>
      </c>
      <c r="AX140" s="14" t="s">
        <v>136</v>
      </c>
      <c r="BD140" s="150">
        <f t="shared" si="4"/>
        <v>0</v>
      </c>
      <c r="BE140" s="150">
        <f t="shared" si="5"/>
        <v>0</v>
      </c>
      <c r="BF140" s="150">
        <f t="shared" si="6"/>
        <v>0</v>
      </c>
      <c r="BG140" s="150">
        <f t="shared" si="7"/>
        <v>0</v>
      </c>
      <c r="BH140" s="150">
        <f t="shared" si="8"/>
        <v>0</v>
      </c>
      <c r="BI140" s="14" t="s">
        <v>142</v>
      </c>
      <c r="BJ140" s="150">
        <f t="shared" si="9"/>
        <v>0</v>
      </c>
      <c r="BK140" s="14" t="s">
        <v>752</v>
      </c>
      <c r="BL140" s="149" t="s">
        <v>787</v>
      </c>
    </row>
    <row r="141" spans="1:64" s="2" customFormat="1" ht="16.5" customHeight="1">
      <c r="A141" s="26"/>
      <c r="B141" s="138"/>
      <c r="C141" s="139" t="s">
        <v>204</v>
      </c>
      <c r="D141" s="139" t="s">
        <v>138</v>
      </c>
      <c r="E141" s="140" t="s">
        <v>788</v>
      </c>
      <c r="F141" s="141" t="s">
        <v>252</v>
      </c>
      <c r="G141" s="142">
        <v>8</v>
      </c>
      <c r="H141" s="143"/>
      <c r="I141" s="143">
        <f t="shared" si="0"/>
        <v>0</v>
      </c>
      <c r="J141" s="144"/>
      <c r="K141" s="27"/>
      <c r="L141" s="145" t="s">
        <v>1</v>
      </c>
      <c r="M141" s="146" t="s">
        <v>37</v>
      </c>
      <c r="N141" s="147">
        <v>0.16700000000000001</v>
      </c>
      <c r="O141" s="147">
        <f t="shared" si="1"/>
        <v>1.3360000000000001</v>
      </c>
      <c r="P141" s="147">
        <v>0</v>
      </c>
      <c r="Q141" s="147">
        <f t="shared" si="2"/>
        <v>0</v>
      </c>
      <c r="R141" s="147">
        <v>0</v>
      </c>
      <c r="S141" s="148">
        <f t="shared" si="3"/>
        <v>0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49" t="s">
        <v>338</v>
      </c>
      <c r="AS141" s="149" t="s">
        <v>138</v>
      </c>
      <c r="AT141" s="149" t="s">
        <v>142</v>
      </c>
      <c r="AX141" s="14" t="s">
        <v>136</v>
      </c>
      <c r="BD141" s="150">
        <f t="shared" si="4"/>
        <v>0</v>
      </c>
      <c r="BE141" s="150">
        <f t="shared" si="5"/>
        <v>0</v>
      </c>
      <c r="BF141" s="150">
        <f t="shared" si="6"/>
        <v>0</v>
      </c>
      <c r="BG141" s="150">
        <f t="shared" si="7"/>
        <v>0</v>
      </c>
      <c r="BH141" s="150">
        <f t="shared" si="8"/>
        <v>0</v>
      </c>
      <c r="BI141" s="14" t="s">
        <v>142</v>
      </c>
      <c r="BJ141" s="150">
        <f t="shared" si="9"/>
        <v>0</v>
      </c>
      <c r="BK141" s="14" t="s">
        <v>338</v>
      </c>
      <c r="BL141" s="149" t="s">
        <v>789</v>
      </c>
    </row>
    <row r="142" spans="1:64" s="2" customFormat="1" ht="24" customHeight="1">
      <c r="A142" s="26"/>
      <c r="B142" s="138"/>
      <c r="C142" s="151" t="s">
        <v>207</v>
      </c>
      <c r="D142" s="151" t="s">
        <v>182</v>
      </c>
      <c r="E142" s="152" t="s">
        <v>790</v>
      </c>
      <c r="F142" s="153" t="s">
        <v>252</v>
      </c>
      <c r="G142" s="154">
        <v>8</v>
      </c>
      <c r="H142" s="155"/>
      <c r="I142" s="155">
        <f t="shared" si="0"/>
        <v>0</v>
      </c>
      <c r="J142" s="156"/>
      <c r="K142" s="157"/>
      <c r="L142" s="158" t="s">
        <v>1</v>
      </c>
      <c r="M142" s="159" t="s">
        <v>37</v>
      </c>
      <c r="N142" s="147">
        <v>0</v>
      </c>
      <c r="O142" s="147">
        <f t="shared" si="1"/>
        <v>0</v>
      </c>
      <c r="P142" s="147">
        <v>2.1000000000000001E-4</v>
      </c>
      <c r="Q142" s="147">
        <f t="shared" si="2"/>
        <v>1.6800000000000001E-3</v>
      </c>
      <c r="R142" s="147">
        <v>0</v>
      </c>
      <c r="S142" s="148">
        <f t="shared" si="3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49" t="s">
        <v>752</v>
      </c>
      <c r="AS142" s="149" t="s">
        <v>182</v>
      </c>
      <c r="AT142" s="149" t="s">
        <v>142</v>
      </c>
      <c r="AX142" s="14" t="s">
        <v>136</v>
      </c>
      <c r="BD142" s="150">
        <f t="shared" si="4"/>
        <v>0</v>
      </c>
      <c r="BE142" s="150">
        <f t="shared" si="5"/>
        <v>0</v>
      </c>
      <c r="BF142" s="150">
        <f t="shared" si="6"/>
        <v>0</v>
      </c>
      <c r="BG142" s="150">
        <f t="shared" si="7"/>
        <v>0</v>
      </c>
      <c r="BH142" s="150">
        <f t="shared" si="8"/>
        <v>0</v>
      </c>
      <c r="BI142" s="14" t="s">
        <v>142</v>
      </c>
      <c r="BJ142" s="150">
        <f t="shared" si="9"/>
        <v>0</v>
      </c>
      <c r="BK142" s="14" t="s">
        <v>752</v>
      </c>
      <c r="BL142" s="149" t="s">
        <v>791</v>
      </c>
    </row>
    <row r="143" spans="1:64" s="2" customFormat="1" ht="24" customHeight="1">
      <c r="A143" s="26"/>
      <c r="B143" s="138"/>
      <c r="C143" s="139" t="s">
        <v>210</v>
      </c>
      <c r="D143" s="139" t="s">
        <v>138</v>
      </c>
      <c r="E143" s="140" t="s">
        <v>792</v>
      </c>
      <c r="F143" s="141" t="s">
        <v>252</v>
      </c>
      <c r="G143" s="142">
        <v>4</v>
      </c>
      <c r="H143" s="143"/>
      <c r="I143" s="143">
        <f t="shared" si="0"/>
        <v>0</v>
      </c>
      <c r="J143" s="144"/>
      <c r="K143" s="27"/>
      <c r="L143" s="145" t="s">
        <v>1</v>
      </c>
      <c r="M143" s="146" t="s">
        <v>37</v>
      </c>
      <c r="N143" s="147">
        <v>1</v>
      </c>
      <c r="O143" s="147">
        <f t="shared" si="1"/>
        <v>4</v>
      </c>
      <c r="P143" s="147">
        <v>0</v>
      </c>
      <c r="Q143" s="147">
        <f t="shared" si="2"/>
        <v>0</v>
      </c>
      <c r="R143" s="147">
        <v>0</v>
      </c>
      <c r="S143" s="148">
        <f t="shared" si="3"/>
        <v>0</v>
      </c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49" t="s">
        <v>338</v>
      </c>
      <c r="AS143" s="149" t="s">
        <v>138</v>
      </c>
      <c r="AT143" s="149" t="s">
        <v>142</v>
      </c>
      <c r="AX143" s="14" t="s">
        <v>136</v>
      </c>
      <c r="BD143" s="150">
        <f t="shared" si="4"/>
        <v>0</v>
      </c>
      <c r="BE143" s="150">
        <f t="shared" si="5"/>
        <v>0</v>
      </c>
      <c r="BF143" s="150">
        <f t="shared" si="6"/>
        <v>0</v>
      </c>
      <c r="BG143" s="150">
        <f t="shared" si="7"/>
        <v>0</v>
      </c>
      <c r="BH143" s="150">
        <f t="shared" si="8"/>
        <v>0</v>
      </c>
      <c r="BI143" s="14" t="s">
        <v>142</v>
      </c>
      <c r="BJ143" s="150">
        <f t="shared" si="9"/>
        <v>0</v>
      </c>
      <c r="BK143" s="14" t="s">
        <v>338</v>
      </c>
      <c r="BL143" s="149" t="s">
        <v>793</v>
      </c>
    </row>
    <row r="144" spans="1:64" s="2" customFormat="1" ht="24" customHeight="1">
      <c r="A144" s="26"/>
      <c r="B144" s="138"/>
      <c r="C144" s="151" t="s">
        <v>213</v>
      </c>
      <c r="D144" s="151" t="s">
        <v>182</v>
      </c>
      <c r="E144" s="152" t="s">
        <v>794</v>
      </c>
      <c r="F144" s="153" t="s">
        <v>252</v>
      </c>
      <c r="G144" s="154">
        <v>4</v>
      </c>
      <c r="H144" s="155"/>
      <c r="I144" s="155">
        <f t="shared" si="0"/>
        <v>0</v>
      </c>
      <c r="J144" s="156"/>
      <c r="K144" s="157"/>
      <c r="L144" s="158" t="s">
        <v>1</v>
      </c>
      <c r="M144" s="159" t="s">
        <v>37</v>
      </c>
      <c r="N144" s="147">
        <v>0</v>
      </c>
      <c r="O144" s="147">
        <f t="shared" si="1"/>
        <v>0</v>
      </c>
      <c r="P144" s="147">
        <v>1.4E-2</v>
      </c>
      <c r="Q144" s="147">
        <f t="shared" si="2"/>
        <v>5.6000000000000001E-2</v>
      </c>
      <c r="R144" s="147">
        <v>0</v>
      </c>
      <c r="S144" s="148">
        <f t="shared" si="3"/>
        <v>0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49" t="s">
        <v>752</v>
      </c>
      <c r="AS144" s="149" t="s">
        <v>182</v>
      </c>
      <c r="AT144" s="149" t="s">
        <v>142</v>
      </c>
      <c r="AX144" s="14" t="s">
        <v>136</v>
      </c>
      <c r="BD144" s="150">
        <f t="shared" si="4"/>
        <v>0</v>
      </c>
      <c r="BE144" s="150">
        <f t="shared" si="5"/>
        <v>0</v>
      </c>
      <c r="BF144" s="150">
        <f t="shared" si="6"/>
        <v>0</v>
      </c>
      <c r="BG144" s="150">
        <f t="shared" si="7"/>
        <v>0</v>
      </c>
      <c r="BH144" s="150">
        <f t="shared" si="8"/>
        <v>0</v>
      </c>
      <c r="BI144" s="14" t="s">
        <v>142</v>
      </c>
      <c r="BJ144" s="150">
        <f t="shared" si="9"/>
        <v>0</v>
      </c>
      <c r="BK144" s="14" t="s">
        <v>752</v>
      </c>
      <c r="BL144" s="149" t="s">
        <v>795</v>
      </c>
    </row>
    <row r="145" spans="1:64" s="2" customFormat="1" ht="16.5" customHeight="1">
      <c r="A145" s="26"/>
      <c r="B145" s="138"/>
      <c r="C145" s="139" t="s">
        <v>216</v>
      </c>
      <c r="D145" s="139" t="s">
        <v>138</v>
      </c>
      <c r="E145" s="140" t="s">
        <v>796</v>
      </c>
      <c r="F145" s="141" t="s">
        <v>252</v>
      </c>
      <c r="G145" s="142">
        <v>4</v>
      </c>
      <c r="H145" s="143"/>
      <c r="I145" s="143">
        <f t="shared" si="0"/>
        <v>0</v>
      </c>
      <c r="J145" s="144"/>
      <c r="K145" s="27"/>
      <c r="L145" s="145" t="s">
        <v>1</v>
      </c>
      <c r="M145" s="146" t="s">
        <v>37</v>
      </c>
      <c r="N145" s="147">
        <v>0.48</v>
      </c>
      <c r="O145" s="147">
        <f t="shared" si="1"/>
        <v>1.92</v>
      </c>
      <c r="P145" s="147">
        <v>0</v>
      </c>
      <c r="Q145" s="147">
        <f t="shared" si="2"/>
        <v>0</v>
      </c>
      <c r="R145" s="147">
        <v>0</v>
      </c>
      <c r="S145" s="148">
        <f t="shared" si="3"/>
        <v>0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49" t="s">
        <v>338</v>
      </c>
      <c r="AS145" s="149" t="s">
        <v>138</v>
      </c>
      <c r="AT145" s="149" t="s">
        <v>142</v>
      </c>
      <c r="AX145" s="14" t="s">
        <v>136</v>
      </c>
      <c r="BD145" s="150">
        <f t="shared" si="4"/>
        <v>0</v>
      </c>
      <c r="BE145" s="150">
        <f t="shared" si="5"/>
        <v>0</v>
      </c>
      <c r="BF145" s="150">
        <f t="shared" si="6"/>
        <v>0</v>
      </c>
      <c r="BG145" s="150">
        <f t="shared" si="7"/>
        <v>0</v>
      </c>
      <c r="BH145" s="150">
        <f t="shared" si="8"/>
        <v>0</v>
      </c>
      <c r="BI145" s="14" t="s">
        <v>142</v>
      </c>
      <c r="BJ145" s="150">
        <f t="shared" si="9"/>
        <v>0</v>
      </c>
      <c r="BK145" s="14" t="s">
        <v>338</v>
      </c>
      <c r="BL145" s="149" t="s">
        <v>797</v>
      </c>
    </row>
    <row r="146" spans="1:64" s="2" customFormat="1" ht="24" customHeight="1">
      <c r="A146" s="26"/>
      <c r="B146" s="138"/>
      <c r="C146" s="151" t="s">
        <v>219</v>
      </c>
      <c r="D146" s="151" t="s">
        <v>182</v>
      </c>
      <c r="E146" s="152" t="s">
        <v>798</v>
      </c>
      <c r="F146" s="153" t="s">
        <v>252</v>
      </c>
      <c r="G146" s="154">
        <v>4</v>
      </c>
      <c r="H146" s="155"/>
      <c r="I146" s="155">
        <f t="shared" si="0"/>
        <v>0</v>
      </c>
      <c r="J146" s="156"/>
      <c r="K146" s="157"/>
      <c r="L146" s="158" t="s">
        <v>1</v>
      </c>
      <c r="M146" s="159" t="s">
        <v>37</v>
      </c>
      <c r="N146" s="147">
        <v>0</v>
      </c>
      <c r="O146" s="147">
        <f t="shared" si="1"/>
        <v>0</v>
      </c>
      <c r="P146" s="147">
        <v>5.0800000000000003E-3</v>
      </c>
      <c r="Q146" s="147">
        <f t="shared" si="2"/>
        <v>2.0320000000000001E-2</v>
      </c>
      <c r="R146" s="147">
        <v>0</v>
      </c>
      <c r="S146" s="148">
        <f t="shared" si="3"/>
        <v>0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49" t="s">
        <v>752</v>
      </c>
      <c r="AS146" s="149" t="s">
        <v>182</v>
      </c>
      <c r="AT146" s="149" t="s">
        <v>142</v>
      </c>
      <c r="AX146" s="14" t="s">
        <v>136</v>
      </c>
      <c r="BD146" s="150">
        <f t="shared" si="4"/>
        <v>0</v>
      </c>
      <c r="BE146" s="150">
        <f t="shared" si="5"/>
        <v>0</v>
      </c>
      <c r="BF146" s="150">
        <f t="shared" si="6"/>
        <v>0</v>
      </c>
      <c r="BG146" s="150">
        <f t="shared" si="7"/>
        <v>0</v>
      </c>
      <c r="BH146" s="150">
        <f t="shared" si="8"/>
        <v>0</v>
      </c>
      <c r="BI146" s="14" t="s">
        <v>142</v>
      </c>
      <c r="BJ146" s="150">
        <f t="shared" si="9"/>
        <v>0</v>
      </c>
      <c r="BK146" s="14" t="s">
        <v>752</v>
      </c>
      <c r="BL146" s="149" t="s">
        <v>799</v>
      </c>
    </row>
    <row r="147" spans="1:64" s="2" customFormat="1" ht="16.5" customHeight="1">
      <c r="A147" s="26"/>
      <c r="B147" s="138"/>
      <c r="C147" s="139" t="s">
        <v>223</v>
      </c>
      <c r="D147" s="139" t="s">
        <v>138</v>
      </c>
      <c r="E147" s="140" t="s">
        <v>800</v>
      </c>
      <c r="F147" s="141" t="s">
        <v>252</v>
      </c>
      <c r="G147" s="142">
        <v>8</v>
      </c>
      <c r="H147" s="143"/>
      <c r="I147" s="143">
        <f t="shared" si="0"/>
        <v>0</v>
      </c>
      <c r="J147" s="144"/>
      <c r="K147" s="27"/>
      <c r="L147" s="145" t="s">
        <v>1</v>
      </c>
      <c r="M147" s="146" t="s">
        <v>37</v>
      </c>
      <c r="N147" s="147">
        <v>0.16700000000000001</v>
      </c>
      <c r="O147" s="147">
        <f t="shared" si="1"/>
        <v>1.3360000000000001</v>
      </c>
      <c r="P147" s="147">
        <v>0</v>
      </c>
      <c r="Q147" s="147">
        <f t="shared" si="2"/>
        <v>0</v>
      </c>
      <c r="R147" s="147">
        <v>0</v>
      </c>
      <c r="S147" s="148">
        <f t="shared" si="3"/>
        <v>0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49" t="s">
        <v>338</v>
      </c>
      <c r="AS147" s="149" t="s">
        <v>138</v>
      </c>
      <c r="AT147" s="149" t="s">
        <v>142</v>
      </c>
      <c r="AX147" s="14" t="s">
        <v>136</v>
      </c>
      <c r="BD147" s="150">
        <f t="shared" si="4"/>
        <v>0</v>
      </c>
      <c r="BE147" s="150">
        <f t="shared" si="5"/>
        <v>0</v>
      </c>
      <c r="BF147" s="150">
        <f t="shared" si="6"/>
        <v>0</v>
      </c>
      <c r="BG147" s="150">
        <f t="shared" si="7"/>
        <v>0</v>
      </c>
      <c r="BH147" s="150">
        <f t="shared" si="8"/>
        <v>0</v>
      </c>
      <c r="BI147" s="14" t="s">
        <v>142</v>
      </c>
      <c r="BJ147" s="150">
        <f t="shared" si="9"/>
        <v>0</v>
      </c>
      <c r="BK147" s="14" t="s">
        <v>338</v>
      </c>
      <c r="BL147" s="149" t="s">
        <v>801</v>
      </c>
    </row>
    <row r="148" spans="1:64" s="2" customFormat="1" ht="16.5" customHeight="1">
      <c r="A148" s="26"/>
      <c r="B148" s="138"/>
      <c r="C148" s="151" t="s">
        <v>226</v>
      </c>
      <c r="D148" s="151" t="s">
        <v>182</v>
      </c>
      <c r="E148" s="152" t="s">
        <v>802</v>
      </c>
      <c r="F148" s="153" t="s">
        <v>252</v>
      </c>
      <c r="G148" s="154">
        <v>8</v>
      </c>
      <c r="H148" s="155"/>
      <c r="I148" s="155">
        <f t="shared" si="0"/>
        <v>0</v>
      </c>
      <c r="J148" s="156"/>
      <c r="K148" s="157"/>
      <c r="L148" s="158" t="s">
        <v>1</v>
      </c>
      <c r="M148" s="159" t="s">
        <v>37</v>
      </c>
      <c r="N148" s="147">
        <v>0</v>
      </c>
      <c r="O148" s="147">
        <f t="shared" si="1"/>
        <v>0</v>
      </c>
      <c r="P148" s="147">
        <v>4.8000000000000001E-4</v>
      </c>
      <c r="Q148" s="147">
        <f t="shared" si="2"/>
        <v>3.8400000000000001E-3</v>
      </c>
      <c r="R148" s="147">
        <v>0</v>
      </c>
      <c r="S148" s="148">
        <f t="shared" si="3"/>
        <v>0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49" t="s">
        <v>752</v>
      </c>
      <c r="AS148" s="149" t="s">
        <v>182</v>
      </c>
      <c r="AT148" s="149" t="s">
        <v>142</v>
      </c>
      <c r="AX148" s="14" t="s">
        <v>136</v>
      </c>
      <c r="BD148" s="150">
        <f t="shared" si="4"/>
        <v>0</v>
      </c>
      <c r="BE148" s="150">
        <f t="shared" si="5"/>
        <v>0</v>
      </c>
      <c r="BF148" s="150">
        <f t="shared" si="6"/>
        <v>0</v>
      </c>
      <c r="BG148" s="150">
        <f t="shared" si="7"/>
        <v>0</v>
      </c>
      <c r="BH148" s="150">
        <f t="shared" si="8"/>
        <v>0</v>
      </c>
      <c r="BI148" s="14" t="s">
        <v>142</v>
      </c>
      <c r="BJ148" s="150">
        <f t="shared" si="9"/>
        <v>0</v>
      </c>
      <c r="BK148" s="14" t="s">
        <v>752</v>
      </c>
      <c r="BL148" s="149" t="s">
        <v>803</v>
      </c>
    </row>
    <row r="149" spans="1:64" s="2" customFormat="1" ht="16.5" customHeight="1">
      <c r="A149" s="26"/>
      <c r="B149" s="138"/>
      <c r="C149" s="139" t="s">
        <v>229</v>
      </c>
      <c r="D149" s="139" t="s">
        <v>138</v>
      </c>
      <c r="E149" s="140" t="s">
        <v>804</v>
      </c>
      <c r="F149" s="141" t="s">
        <v>252</v>
      </c>
      <c r="G149" s="142">
        <v>8</v>
      </c>
      <c r="H149" s="143"/>
      <c r="I149" s="143">
        <f t="shared" si="0"/>
        <v>0</v>
      </c>
      <c r="J149" s="144"/>
      <c r="K149" s="27"/>
      <c r="L149" s="145" t="s">
        <v>1</v>
      </c>
      <c r="M149" s="146" t="s">
        <v>37</v>
      </c>
      <c r="N149" s="147">
        <v>0.95</v>
      </c>
      <c r="O149" s="147">
        <f t="shared" si="1"/>
        <v>7.6</v>
      </c>
      <c r="P149" s="147">
        <v>0</v>
      </c>
      <c r="Q149" s="147">
        <f t="shared" si="2"/>
        <v>0</v>
      </c>
      <c r="R149" s="147">
        <v>0</v>
      </c>
      <c r="S149" s="148">
        <f t="shared" si="3"/>
        <v>0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49" t="s">
        <v>338</v>
      </c>
      <c r="AS149" s="149" t="s">
        <v>138</v>
      </c>
      <c r="AT149" s="149" t="s">
        <v>142</v>
      </c>
      <c r="AX149" s="14" t="s">
        <v>136</v>
      </c>
      <c r="BD149" s="150">
        <f t="shared" si="4"/>
        <v>0</v>
      </c>
      <c r="BE149" s="150">
        <f t="shared" si="5"/>
        <v>0</v>
      </c>
      <c r="BF149" s="150">
        <f t="shared" si="6"/>
        <v>0</v>
      </c>
      <c r="BG149" s="150">
        <f t="shared" si="7"/>
        <v>0</v>
      </c>
      <c r="BH149" s="150">
        <f t="shared" si="8"/>
        <v>0</v>
      </c>
      <c r="BI149" s="14" t="s">
        <v>142</v>
      </c>
      <c r="BJ149" s="150">
        <f t="shared" si="9"/>
        <v>0</v>
      </c>
      <c r="BK149" s="14" t="s">
        <v>338</v>
      </c>
      <c r="BL149" s="149" t="s">
        <v>805</v>
      </c>
    </row>
    <row r="150" spans="1:64" s="2" customFormat="1" ht="24" customHeight="1">
      <c r="A150" s="26"/>
      <c r="B150" s="138"/>
      <c r="C150" s="151" t="s">
        <v>232</v>
      </c>
      <c r="D150" s="151" t="s">
        <v>182</v>
      </c>
      <c r="E150" s="152" t="s">
        <v>806</v>
      </c>
      <c r="F150" s="153" t="s">
        <v>252</v>
      </c>
      <c r="G150" s="154">
        <v>8</v>
      </c>
      <c r="H150" s="155"/>
      <c r="I150" s="155">
        <f t="shared" si="0"/>
        <v>0</v>
      </c>
      <c r="J150" s="156"/>
      <c r="K150" s="157"/>
      <c r="L150" s="158" t="s">
        <v>1</v>
      </c>
      <c r="M150" s="159" t="s">
        <v>37</v>
      </c>
      <c r="N150" s="147">
        <v>0</v>
      </c>
      <c r="O150" s="147">
        <f t="shared" si="1"/>
        <v>0</v>
      </c>
      <c r="P150" s="147">
        <v>7.9299999999999995E-3</v>
      </c>
      <c r="Q150" s="147">
        <f t="shared" si="2"/>
        <v>6.3439999999999996E-2</v>
      </c>
      <c r="R150" s="147">
        <v>0</v>
      </c>
      <c r="S150" s="148">
        <f t="shared" si="3"/>
        <v>0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Q150" s="149" t="s">
        <v>752</v>
      </c>
      <c r="AS150" s="149" t="s">
        <v>182</v>
      </c>
      <c r="AT150" s="149" t="s">
        <v>142</v>
      </c>
      <c r="AX150" s="14" t="s">
        <v>136</v>
      </c>
      <c r="BD150" s="150">
        <f t="shared" si="4"/>
        <v>0</v>
      </c>
      <c r="BE150" s="150">
        <f t="shared" si="5"/>
        <v>0</v>
      </c>
      <c r="BF150" s="150">
        <f t="shared" si="6"/>
        <v>0</v>
      </c>
      <c r="BG150" s="150">
        <f t="shared" si="7"/>
        <v>0</v>
      </c>
      <c r="BH150" s="150">
        <f t="shared" si="8"/>
        <v>0</v>
      </c>
      <c r="BI150" s="14" t="s">
        <v>142</v>
      </c>
      <c r="BJ150" s="150">
        <f t="shared" si="9"/>
        <v>0</v>
      </c>
      <c r="BK150" s="14" t="s">
        <v>752</v>
      </c>
      <c r="BL150" s="149" t="s">
        <v>807</v>
      </c>
    </row>
    <row r="151" spans="1:64" s="2" customFormat="1" ht="16.5" customHeight="1">
      <c r="A151" s="26"/>
      <c r="B151" s="138"/>
      <c r="C151" s="139" t="s">
        <v>235</v>
      </c>
      <c r="D151" s="139" t="s">
        <v>138</v>
      </c>
      <c r="E151" s="140" t="s">
        <v>808</v>
      </c>
      <c r="F151" s="141" t="s">
        <v>252</v>
      </c>
      <c r="G151" s="142">
        <v>4</v>
      </c>
      <c r="H151" s="143"/>
      <c r="I151" s="143">
        <f t="shared" si="0"/>
        <v>0</v>
      </c>
      <c r="J151" s="144"/>
      <c r="K151" s="27"/>
      <c r="L151" s="145" t="s">
        <v>1</v>
      </c>
      <c r="M151" s="146" t="s">
        <v>37</v>
      </c>
      <c r="N151" s="147">
        <v>0.41799999999999998</v>
      </c>
      <c r="O151" s="147">
        <f t="shared" si="1"/>
        <v>1.6719999999999999</v>
      </c>
      <c r="P151" s="147">
        <v>0</v>
      </c>
      <c r="Q151" s="147">
        <f t="shared" si="2"/>
        <v>0</v>
      </c>
      <c r="R151" s="147">
        <v>0</v>
      </c>
      <c r="S151" s="148">
        <f t="shared" si="3"/>
        <v>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49" t="s">
        <v>338</v>
      </c>
      <c r="AS151" s="149" t="s">
        <v>138</v>
      </c>
      <c r="AT151" s="149" t="s">
        <v>142</v>
      </c>
      <c r="AX151" s="14" t="s">
        <v>136</v>
      </c>
      <c r="BD151" s="150">
        <f t="shared" si="4"/>
        <v>0</v>
      </c>
      <c r="BE151" s="150">
        <f t="shared" si="5"/>
        <v>0</v>
      </c>
      <c r="BF151" s="150">
        <f t="shared" si="6"/>
        <v>0</v>
      </c>
      <c r="BG151" s="150">
        <f t="shared" si="7"/>
        <v>0</v>
      </c>
      <c r="BH151" s="150">
        <f t="shared" si="8"/>
        <v>0</v>
      </c>
      <c r="BI151" s="14" t="s">
        <v>142</v>
      </c>
      <c r="BJ151" s="150">
        <f t="shared" si="9"/>
        <v>0</v>
      </c>
      <c r="BK151" s="14" t="s">
        <v>338</v>
      </c>
      <c r="BL151" s="149" t="s">
        <v>809</v>
      </c>
    </row>
    <row r="152" spans="1:64" s="2" customFormat="1" ht="16.5" customHeight="1">
      <c r="A152" s="26"/>
      <c r="B152" s="138"/>
      <c r="C152" s="151" t="s">
        <v>238</v>
      </c>
      <c r="D152" s="151" t="s">
        <v>182</v>
      </c>
      <c r="E152" s="152" t="s">
        <v>810</v>
      </c>
      <c r="F152" s="153" t="s">
        <v>252</v>
      </c>
      <c r="G152" s="154">
        <v>4</v>
      </c>
      <c r="H152" s="155"/>
      <c r="I152" s="155">
        <f t="shared" si="0"/>
        <v>0</v>
      </c>
      <c r="J152" s="156"/>
      <c r="K152" s="157"/>
      <c r="L152" s="158" t="s">
        <v>1</v>
      </c>
      <c r="M152" s="159" t="s">
        <v>37</v>
      </c>
      <c r="N152" s="147">
        <v>0</v>
      </c>
      <c r="O152" s="147">
        <f t="shared" si="1"/>
        <v>0</v>
      </c>
      <c r="P152" s="147">
        <v>7.3999999999999999E-4</v>
      </c>
      <c r="Q152" s="147">
        <f t="shared" si="2"/>
        <v>2.96E-3</v>
      </c>
      <c r="R152" s="147">
        <v>0</v>
      </c>
      <c r="S152" s="148">
        <f t="shared" si="3"/>
        <v>0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Q152" s="149" t="s">
        <v>752</v>
      </c>
      <c r="AS152" s="149" t="s">
        <v>182</v>
      </c>
      <c r="AT152" s="149" t="s">
        <v>142</v>
      </c>
      <c r="AX152" s="14" t="s">
        <v>136</v>
      </c>
      <c r="BD152" s="150">
        <f t="shared" si="4"/>
        <v>0</v>
      </c>
      <c r="BE152" s="150">
        <f t="shared" si="5"/>
        <v>0</v>
      </c>
      <c r="BF152" s="150">
        <f t="shared" si="6"/>
        <v>0</v>
      </c>
      <c r="BG152" s="150">
        <f t="shared" si="7"/>
        <v>0</v>
      </c>
      <c r="BH152" s="150">
        <f t="shared" si="8"/>
        <v>0</v>
      </c>
      <c r="BI152" s="14" t="s">
        <v>142</v>
      </c>
      <c r="BJ152" s="150">
        <f t="shared" si="9"/>
        <v>0</v>
      </c>
      <c r="BK152" s="14" t="s">
        <v>752</v>
      </c>
      <c r="BL152" s="149" t="s">
        <v>811</v>
      </c>
    </row>
    <row r="153" spans="1:64" s="2" customFormat="1" ht="16.5" customHeight="1">
      <c r="A153" s="26"/>
      <c r="B153" s="138"/>
      <c r="C153" s="139" t="s">
        <v>241</v>
      </c>
      <c r="D153" s="139" t="s">
        <v>138</v>
      </c>
      <c r="E153" s="140" t="s">
        <v>812</v>
      </c>
      <c r="F153" s="141" t="s">
        <v>252</v>
      </c>
      <c r="G153" s="142">
        <v>4</v>
      </c>
      <c r="H153" s="143"/>
      <c r="I153" s="143">
        <f t="shared" si="0"/>
        <v>0</v>
      </c>
      <c r="J153" s="144"/>
      <c r="K153" s="27"/>
      <c r="L153" s="145" t="s">
        <v>1</v>
      </c>
      <c r="M153" s="146" t="s">
        <v>37</v>
      </c>
      <c r="N153" s="147">
        <v>0.05</v>
      </c>
      <c r="O153" s="147">
        <f t="shared" si="1"/>
        <v>0.2</v>
      </c>
      <c r="P153" s="147">
        <v>0</v>
      </c>
      <c r="Q153" s="147">
        <f t="shared" si="2"/>
        <v>0</v>
      </c>
      <c r="R153" s="147">
        <v>0</v>
      </c>
      <c r="S153" s="148">
        <f t="shared" si="3"/>
        <v>0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49" t="s">
        <v>338</v>
      </c>
      <c r="AS153" s="149" t="s">
        <v>138</v>
      </c>
      <c r="AT153" s="149" t="s">
        <v>142</v>
      </c>
      <c r="AX153" s="14" t="s">
        <v>136</v>
      </c>
      <c r="BD153" s="150">
        <f t="shared" si="4"/>
        <v>0</v>
      </c>
      <c r="BE153" s="150">
        <f t="shared" si="5"/>
        <v>0</v>
      </c>
      <c r="BF153" s="150">
        <f t="shared" si="6"/>
        <v>0</v>
      </c>
      <c r="BG153" s="150">
        <f t="shared" si="7"/>
        <v>0</v>
      </c>
      <c r="BH153" s="150">
        <f t="shared" si="8"/>
        <v>0</v>
      </c>
      <c r="BI153" s="14" t="s">
        <v>142</v>
      </c>
      <c r="BJ153" s="150">
        <f t="shared" si="9"/>
        <v>0</v>
      </c>
      <c r="BK153" s="14" t="s">
        <v>338</v>
      </c>
      <c r="BL153" s="149" t="s">
        <v>813</v>
      </c>
    </row>
    <row r="154" spans="1:64" s="2" customFormat="1" ht="16.5" customHeight="1">
      <c r="A154" s="26"/>
      <c r="B154" s="138"/>
      <c r="C154" s="151" t="s">
        <v>244</v>
      </c>
      <c r="D154" s="151" t="s">
        <v>182</v>
      </c>
      <c r="E154" s="152" t="s">
        <v>814</v>
      </c>
      <c r="F154" s="153" t="s">
        <v>252</v>
      </c>
      <c r="G154" s="154">
        <v>4</v>
      </c>
      <c r="H154" s="155"/>
      <c r="I154" s="155">
        <f t="shared" si="0"/>
        <v>0</v>
      </c>
      <c r="J154" s="156"/>
      <c r="K154" s="157"/>
      <c r="L154" s="158" t="s">
        <v>1</v>
      </c>
      <c r="M154" s="159" t="s">
        <v>37</v>
      </c>
      <c r="N154" s="147">
        <v>0</v>
      </c>
      <c r="O154" s="147">
        <f t="shared" si="1"/>
        <v>0</v>
      </c>
      <c r="P154" s="147">
        <v>3.3E-4</v>
      </c>
      <c r="Q154" s="147">
        <f t="shared" si="2"/>
        <v>1.32E-3</v>
      </c>
      <c r="R154" s="147">
        <v>0</v>
      </c>
      <c r="S154" s="148">
        <f t="shared" si="3"/>
        <v>0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49" t="s">
        <v>752</v>
      </c>
      <c r="AS154" s="149" t="s">
        <v>182</v>
      </c>
      <c r="AT154" s="149" t="s">
        <v>142</v>
      </c>
      <c r="AX154" s="14" t="s">
        <v>136</v>
      </c>
      <c r="BD154" s="150">
        <f t="shared" si="4"/>
        <v>0</v>
      </c>
      <c r="BE154" s="150">
        <f t="shared" si="5"/>
        <v>0</v>
      </c>
      <c r="BF154" s="150">
        <f t="shared" si="6"/>
        <v>0</v>
      </c>
      <c r="BG154" s="150">
        <f t="shared" si="7"/>
        <v>0</v>
      </c>
      <c r="BH154" s="150">
        <f t="shared" si="8"/>
        <v>0</v>
      </c>
      <c r="BI154" s="14" t="s">
        <v>142</v>
      </c>
      <c r="BJ154" s="150">
        <f t="shared" si="9"/>
        <v>0</v>
      </c>
      <c r="BK154" s="14" t="s">
        <v>752</v>
      </c>
      <c r="BL154" s="149" t="s">
        <v>815</v>
      </c>
    </row>
    <row r="155" spans="1:64" s="2" customFormat="1" ht="16.5" customHeight="1">
      <c r="A155" s="26"/>
      <c r="B155" s="138"/>
      <c r="C155" s="139" t="s">
        <v>247</v>
      </c>
      <c r="D155" s="139" t="s">
        <v>138</v>
      </c>
      <c r="E155" s="140" t="s">
        <v>816</v>
      </c>
      <c r="F155" s="141" t="s">
        <v>252</v>
      </c>
      <c r="G155" s="142">
        <v>16</v>
      </c>
      <c r="H155" s="143"/>
      <c r="I155" s="143">
        <f t="shared" si="0"/>
        <v>0</v>
      </c>
      <c r="J155" s="144"/>
      <c r="K155" s="27"/>
      <c r="L155" s="145" t="s">
        <v>1</v>
      </c>
      <c r="M155" s="146" t="s">
        <v>37</v>
      </c>
      <c r="N155" s="147">
        <v>0.11700000000000001</v>
      </c>
      <c r="O155" s="147">
        <f t="shared" si="1"/>
        <v>1.8720000000000001</v>
      </c>
      <c r="P155" s="147">
        <v>0</v>
      </c>
      <c r="Q155" s="147">
        <f t="shared" si="2"/>
        <v>0</v>
      </c>
      <c r="R155" s="147">
        <v>0</v>
      </c>
      <c r="S155" s="148">
        <f t="shared" si="3"/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49" t="s">
        <v>338</v>
      </c>
      <c r="AS155" s="149" t="s">
        <v>138</v>
      </c>
      <c r="AT155" s="149" t="s">
        <v>142</v>
      </c>
      <c r="AX155" s="14" t="s">
        <v>136</v>
      </c>
      <c r="BD155" s="150">
        <f t="shared" si="4"/>
        <v>0</v>
      </c>
      <c r="BE155" s="150">
        <f t="shared" si="5"/>
        <v>0</v>
      </c>
      <c r="BF155" s="150">
        <f t="shared" si="6"/>
        <v>0</v>
      </c>
      <c r="BG155" s="150">
        <f t="shared" si="7"/>
        <v>0</v>
      </c>
      <c r="BH155" s="150">
        <f t="shared" si="8"/>
        <v>0</v>
      </c>
      <c r="BI155" s="14" t="s">
        <v>142</v>
      </c>
      <c r="BJ155" s="150">
        <f t="shared" si="9"/>
        <v>0</v>
      </c>
      <c r="BK155" s="14" t="s">
        <v>338</v>
      </c>
      <c r="BL155" s="149" t="s">
        <v>817</v>
      </c>
    </row>
    <row r="156" spans="1:64" s="2" customFormat="1" ht="24" customHeight="1">
      <c r="A156" s="26"/>
      <c r="B156" s="138"/>
      <c r="C156" s="151" t="s">
        <v>250</v>
      </c>
      <c r="D156" s="151" t="s">
        <v>182</v>
      </c>
      <c r="E156" s="152" t="s">
        <v>818</v>
      </c>
      <c r="F156" s="153" t="s">
        <v>252</v>
      </c>
      <c r="G156" s="154">
        <v>16</v>
      </c>
      <c r="H156" s="155"/>
      <c r="I156" s="155">
        <f t="shared" si="0"/>
        <v>0</v>
      </c>
      <c r="J156" s="156"/>
      <c r="K156" s="157"/>
      <c r="L156" s="158" t="s">
        <v>1</v>
      </c>
      <c r="M156" s="159" t="s">
        <v>37</v>
      </c>
      <c r="N156" s="147">
        <v>0</v>
      </c>
      <c r="O156" s="147">
        <f t="shared" si="1"/>
        <v>0</v>
      </c>
      <c r="P156" s="147">
        <v>1E-4</v>
      </c>
      <c r="Q156" s="147">
        <f t="shared" si="2"/>
        <v>1.6000000000000001E-3</v>
      </c>
      <c r="R156" s="147">
        <v>0</v>
      </c>
      <c r="S156" s="148">
        <f t="shared" si="3"/>
        <v>0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Q156" s="149" t="s">
        <v>752</v>
      </c>
      <c r="AS156" s="149" t="s">
        <v>182</v>
      </c>
      <c r="AT156" s="149" t="s">
        <v>142</v>
      </c>
      <c r="AX156" s="14" t="s">
        <v>136</v>
      </c>
      <c r="BD156" s="150">
        <f t="shared" si="4"/>
        <v>0</v>
      </c>
      <c r="BE156" s="150">
        <f t="shared" si="5"/>
        <v>0</v>
      </c>
      <c r="BF156" s="150">
        <f t="shared" si="6"/>
        <v>0</v>
      </c>
      <c r="BG156" s="150">
        <f t="shared" si="7"/>
        <v>0</v>
      </c>
      <c r="BH156" s="150">
        <f t="shared" si="8"/>
        <v>0</v>
      </c>
      <c r="BI156" s="14" t="s">
        <v>142</v>
      </c>
      <c r="BJ156" s="150">
        <f t="shared" si="9"/>
        <v>0</v>
      </c>
      <c r="BK156" s="14" t="s">
        <v>752</v>
      </c>
      <c r="BL156" s="149" t="s">
        <v>819</v>
      </c>
    </row>
    <row r="157" spans="1:64" s="2" customFormat="1" ht="16.5" customHeight="1">
      <c r="A157" s="26"/>
      <c r="B157" s="138"/>
      <c r="C157" s="139" t="s">
        <v>254</v>
      </c>
      <c r="D157" s="139" t="s">
        <v>138</v>
      </c>
      <c r="E157" s="140" t="s">
        <v>820</v>
      </c>
      <c r="F157" s="141" t="s">
        <v>252</v>
      </c>
      <c r="G157" s="142">
        <v>4</v>
      </c>
      <c r="H157" s="143"/>
      <c r="I157" s="143">
        <f t="shared" si="0"/>
        <v>0</v>
      </c>
      <c r="J157" s="144"/>
      <c r="K157" s="27"/>
      <c r="L157" s="145" t="s">
        <v>1</v>
      </c>
      <c r="M157" s="146" t="s">
        <v>37</v>
      </c>
      <c r="N157" s="147">
        <v>0.71</v>
      </c>
      <c r="O157" s="147">
        <f t="shared" si="1"/>
        <v>2.84</v>
      </c>
      <c r="P157" s="147">
        <v>0</v>
      </c>
      <c r="Q157" s="147">
        <f t="shared" si="2"/>
        <v>0</v>
      </c>
      <c r="R157" s="147">
        <v>0</v>
      </c>
      <c r="S157" s="148">
        <f t="shared" si="3"/>
        <v>0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49" t="s">
        <v>338</v>
      </c>
      <c r="AS157" s="149" t="s">
        <v>138</v>
      </c>
      <c r="AT157" s="149" t="s">
        <v>142</v>
      </c>
      <c r="AX157" s="14" t="s">
        <v>136</v>
      </c>
      <c r="BD157" s="150">
        <f t="shared" si="4"/>
        <v>0</v>
      </c>
      <c r="BE157" s="150">
        <f t="shared" si="5"/>
        <v>0</v>
      </c>
      <c r="BF157" s="150">
        <f t="shared" si="6"/>
        <v>0</v>
      </c>
      <c r="BG157" s="150">
        <f t="shared" si="7"/>
        <v>0</v>
      </c>
      <c r="BH157" s="150">
        <f t="shared" si="8"/>
        <v>0</v>
      </c>
      <c r="BI157" s="14" t="s">
        <v>142</v>
      </c>
      <c r="BJ157" s="150">
        <f t="shared" si="9"/>
        <v>0</v>
      </c>
      <c r="BK157" s="14" t="s">
        <v>338</v>
      </c>
      <c r="BL157" s="149" t="s">
        <v>821</v>
      </c>
    </row>
    <row r="158" spans="1:64" s="2" customFormat="1" ht="16.5" customHeight="1">
      <c r="A158" s="26"/>
      <c r="B158" s="138"/>
      <c r="C158" s="151" t="s">
        <v>257</v>
      </c>
      <c r="D158" s="151" t="s">
        <v>182</v>
      </c>
      <c r="E158" s="152" t="s">
        <v>822</v>
      </c>
      <c r="F158" s="153" t="s">
        <v>252</v>
      </c>
      <c r="G158" s="154">
        <v>4</v>
      </c>
      <c r="H158" s="155"/>
      <c r="I158" s="155">
        <f t="shared" si="0"/>
        <v>0</v>
      </c>
      <c r="J158" s="156"/>
      <c r="K158" s="157"/>
      <c r="L158" s="158" t="s">
        <v>1</v>
      </c>
      <c r="M158" s="159" t="s">
        <v>37</v>
      </c>
      <c r="N158" s="147">
        <v>0</v>
      </c>
      <c r="O158" s="147">
        <f t="shared" si="1"/>
        <v>0</v>
      </c>
      <c r="P158" s="147">
        <v>7.1000000000000002E-4</v>
      </c>
      <c r="Q158" s="147">
        <f t="shared" si="2"/>
        <v>2.8400000000000001E-3</v>
      </c>
      <c r="R158" s="147">
        <v>0</v>
      </c>
      <c r="S158" s="148">
        <f t="shared" si="3"/>
        <v>0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49" t="s">
        <v>752</v>
      </c>
      <c r="AS158" s="149" t="s">
        <v>182</v>
      </c>
      <c r="AT158" s="149" t="s">
        <v>142</v>
      </c>
      <c r="AX158" s="14" t="s">
        <v>136</v>
      </c>
      <c r="BD158" s="150">
        <f t="shared" si="4"/>
        <v>0</v>
      </c>
      <c r="BE158" s="150">
        <f t="shared" si="5"/>
        <v>0</v>
      </c>
      <c r="BF158" s="150">
        <f t="shared" si="6"/>
        <v>0</v>
      </c>
      <c r="BG158" s="150">
        <f t="shared" si="7"/>
        <v>0</v>
      </c>
      <c r="BH158" s="150">
        <f t="shared" si="8"/>
        <v>0</v>
      </c>
      <c r="BI158" s="14" t="s">
        <v>142</v>
      </c>
      <c r="BJ158" s="150">
        <f t="shared" si="9"/>
        <v>0</v>
      </c>
      <c r="BK158" s="14" t="s">
        <v>752</v>
      </c>
      <c r="BL158" s="149" t="s">
        <v>823</v>
      </c>
    </row>
    <row r="159" spans="1:64" s="2" customFormat="1" ht="16.5" customHeight="1">
      <c r="A159" s="26"/>
      <c r="B159" s="138"/>
      <c r="C159" s="139" t="s">
        <v>260</v>
      </c>
      <c r="D159" s="139" t="s">
        <v>138</v>
      </c>
      <c r="E159" s="140" t="s">
        <v>824</v>
      </c>
      <c r="F159" s="141" t="s">
        <v>252</v>
      </c>
      <c r="G159" s="142">
        <v>1</v>
      </c>
      <c r="H159" s="143"/>
      <c r="I159" s="143">
        <f t="shared" si="0"/>
        <v>0</v>
      </c>
      <c r="J159" s="144"/>
      <c r="K159" s="27"/>
      <c r="L159" s="160" t="s">
        <v>1</v>
      </c>
      <c r="M159" s="161" t="s">
        <v>37</v>
      </c>
      <c r="N159" s="162">
        <v>0</v>
      </c>
      <c r="O159" s="162">
        <f t="shared" si="1"/>
        <v>0</v>
      </c>
      <c r="P159" s="162">
        <v>0</v>
      </c>
      <c r="Q159" s="162">
        <f t="shared" si="2"/>
        <v>0</v>
      </c>
      <c r="R159" s="162">
        <v>0</v>
      </c>
      <c r="S159" s="163">
        <f t="shared" si="3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49" t="s">
        <v>338</v>
      </c>
      <c r="AS159" s="149" t="s">
        <v>138</v>
      </c>
      <c r="AT159" s="149" t="s">
        <v>142</v>
      </c>
      <c r="AX159" s="14" t="s">
        <v>136</v>
      </c>
      <c r="BD159" s="150">
        <f t="shared" si="4"/>
        <v>0</v>
      </c>
      <c r="BE159" s="150">
        <f t="shared" si="5"/>
        <v>0</v>
      </c>
      <c r="BF159" s="150">
        <f t="shared" si="6"/>
        <v>0</v>
      </c>
      <c r="BG159" s="150">
        <f t="shared" si="7"/>
        <v>0</v>
      </c>
      <c r="BH159" s="150">
        <f t="shared" si="8"/>
        <v>0</v>
      </c>
      <c r="BI159" s="14" t="s">
        <v>142</v>
      </c>
      <c r="BJ159" s="150">
        <f t="shared" si="9"/>
        <v>0</v>
      </c>
      <c r="BK159" s="14" t="s">
        <v>338</v>
      </c>
      <c r="BL159" s="149" t="s">
        <v>825</v>
      </c>
    </row>
    <row r="160" spans="1:64" s="2" customFormat="1" ht="6.95" customHeight="1">
      <c r="A160" s="26"/>
      <c r="B160" s="41"/>
      <c r="C160" s="42"/>
      <c r="D160" s="42"/>
      <c r="E160" s="169"/>
      <c r="F160" s="42"/>
      <c r="G160" s="42"/>
      <c r="H160" s="42"/>
      <c r="I160" s="42"/>
      <c r="J160" s="42"/>
      <c r="K160" s="27"/>
      <c r="L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</sheetData>
  <autoFilter ref="C117:J159"/>
  <mergeCells count="4">
    <mergeCell ref="E87:G87"/>
    <mergeCell ref="K2:U2"/>
    <mergeCell ref="E27:G27"/>
    <mergeCell ref="E85:G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Zateplenie objektu</vt:lpstr>
      <vt:lpstr>02 - Fotovoltaické panely</vt:lpstr>
      <vt:lpstr>03 - Úprava ústredného vy...</vt:lpstr>
      <vt:lpstr>04 - Stlačený vzduch</vt:lpstr>
      <vt:lpstr>05 - Vzduchotechnika</vt:lpstr>
      <vt:lpstr>06 - Svietidlá</vt:lpstr>
      <vt:lpstr>07 - Bleskozvod</vt:lpstr>
      <vt:lpstr>'01 - Zateplenie objektu'!Názvy_tlače</vt:lpstr>
      <vt:lpstr>'02 - Fotovoltaické panely'!Názvy_tlače</vt:lpstr>
      <vt:lpstr>'03 - Úprava ústredného vy...'!Názvy_tlače</vt:lpstr>
      <vt:lpstr>'04 - Stlačený vzduch'!Názvy_tlače</vt:lpstr>
      <vt:lpstr>'05 - Vzduchotechnika'!Názvy_tlače</vt:lpstr>
      <vt:lpstr>'06 - Svietidlá'!Názvy_tlače</vt:lpstr>
      <vt:lpstr>'07 - Bleskozvod'!Názvy_tlače</vt:lpstr>
      <vt:lpstr>'Rekapitulácia stavby'!Názvy_tlače</vt:lpstr>
      <vt:lpstr>'01 - Zateplenie objektu'!Oblasť_tlače</vt:lpstr>
      <vt:lpstr>'02 - Fotovoltaické panely'!Oblasť_tlače</vt:lpstr>
      <vt:lpstr>'03 - Úprava ústredného vy...'!Oblasť_tlače</vt:lpstr>
      <vt:lpstr>'04 - Stlačený vzduch'!Oblasť_tlače</vt:lpstr>
      <vt:lpstr>'05 - Vzduchotechnika'!Oblasť_tlače</vt:lpstr>
      <vt:lpstr>'06 - Svietidlá'!Oblasť_tlače</vt:lpstr>
      <vt:lpstr>'07 - Bleskozvod'!Oblasť_tlače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Boris Haulík</cp:lastModifiedBy>
  <dcterms:created xsi:type="dcterms:W3CDTF">2020-04-29T12:09:30Z</dcterms:created>
  <dcterms:modified xsi:type="dcterms:W3CDTF">2020-08-17T08:30:56Z</dcterms:modified>
</cp:coreProperties>
</file>